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RIMs\RIMS\2023-24\4th QTR\"/>
    </mc:Choice>
  </mc:AlternateContent>
  <bookViews>
    <workbookView xWindow="0" yWindow="0" windowWidth="20490" windowHeight="7755" firstSheet="2" activeTab="6"/>
  </bookViews>
  <sheets>
    <sheet name="SHEET-1" sheetId="24" r:id="rId1"/>
    <sheet name="SHEET-2" sheetId="25" r:id="rId2"/>
    <sheet name="SHEET-3" sheetId="26" r:id="rId3"/>
    <sheet name="SHEET-4" sheetId="32" r:id="rId4"/>
    <sheet name="SHEET-5" sheetId="33" r:id="rId5"/>
    <sheet name="SHEET-6" sheetId="30" r:id="rId6"/>
    <sheet name="SHEET-7" sheetId="31" r:id="rId7"/>
    <sheet name="T&amp; D" sheetId="37" r:id="rId8"/>
    <sheet name="Meter tesing &amp; defective Q-4" sheetId="38"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1" localSheetId="7">#REF!</definedName>
    <definedName name="\1">#REF!</definedName>
    <definedName name="\2" localSheetId="7">[1]TLPPOCT!#REF!</definedName>
    <definedName name="\2">[1]TLPPOCT!#REF!</definedName>
    <definedName name="\a" localSheetId="7">#REF!</definedName>
    <definedName name="\a">#REF!</definedName>
    <definedName name="\b" localSheetId="7">#REF!</definedName>
    <definedName name="\b">#REF!</definedName>
    <definedName name="\C">#REF!</definedName>
    <definedName name="\f">#REF!</definedName>
    <definedName name="\H">'[2]STN WISE EMR'!#REF!</definedName>
    <definedName name="\L">[3]DLC!$HR$111</definedName>
    <definedName name="\p" localSheetId="7">#REF!</definedName>
    <definedName name="\p">#REF!</definedName>
    <definedName name="\Q">[3]DLC!$GS$323:$GS$335</definedName>
    <definedName name="\V">'[4]R.Hrs. Since Comm'!#REF!</definedName>
    <definedName name="\X">#REF!</definedName>
    <definedName name="\Z">#REF!</definedName>
    <definedName name="___________PMT2" hidden="1">#REF!</definedName>
    <definedName name="__________PMT2" hidden="1">#REF!</definedName>
    <definedName name="_________PMT2" hidden="1">#REF!</definedName>
    <definedName name="________PMT2" hidden="1">#REF!</definedName>
    <definedName name="________SF01">[5]LMAIN!#REF!</definedName>
    <definedName name="________SF010907">[5]LMAIN!#REF!</definedName>
    <definedName name="________SF02">[5]LMAIN!#REF!</definedName>
    <definedName name="________SF020506">[5]LMAIN!#REF!</definedName>
    <definedName name="________SF0209">[5]LMAIN!#REF!</definedName>
    <definedName name="________SF020907">[5]LMAIN!#REF!</definedName>
    <definedName name="________SF020912">[5]LMAIN!#REF!</definedName>
    <definedName name="________SF03">[5]LMAIN!#REF!</definedName>
    <definedName name="________SF030907">[5]LMAIN!#REF!</definedName>
    <definedName name="________SF044">[5]LMAIN!#REF!</definedName>
    <definedName name="________SF07">[5]LMAIN!#REF!</definedName>
    <definedName name="________SF070805">[5]LMAIN!#REF!</definedName>
    <definedName name="________SF070809">[5]LMAIN!#REF!</definedName>
    <definedName name="________SF0709">[5]LMAIN!#REF!</definedName>
    <definedName name="________SF070907">[5]LMAIN!#REF!</definedName>
    <definedName name="________SF080706">[5]LMAIN!#REF!</definedName>
    <definedName name="________SF080709">[5]LMAIN!#REF!</definedName>
    <definedName name="________SF090726">[5]LMAIN!#REF!</definedName>
    <definedName name="________SF26">[5]LMAIN!#REF!</definedName>
    <definedName name="________SF260907">[5]LMAIN!#REF!</definedName>
    <definedName name="________SF31">[5]LMAIN!#REF!</definedName>
    <definedName name="________SF3108">[5]LMAIN!#REF!</definedName>
    <definedName name="________SF310807">[5]LMAIN!#REF!</definedName>
    <definedName name="________SF3109">[5]LMAIN!#REF!</definedName>
    <definedName name="________SF310907">[5]LMAIN!#REF!</definedName>
    <definedName name="________SF33">[5]LMAIN!#REF!</definedName>
    <definedName name="________SFB1">[5]LMAIN!#REF!</definedName>
    <definedName name="________SM09">[5]LMAIN!#REF!</definedName>
    <definedName name="________SUM1">[5]LMAIN!#REF!</definedName>
    <definedName name="_______PMT2" hidden="1">#REF!</definedName>
    <definedName name="_______SF01">[5]LMAIN!#REF!</definedName>
    <definedName name="_______SF010907">[5]LMAIN!#REF!</definedName>
    <definedName name="_______SF02">[5]LMAIN!#REF!</definedName>
    <definedName name="_______SF020506">[5]LMAIN!#REF!</definedName>
    <definedName name="_______SF0209">[5]LMAIN!#REF!</definedName>
    <definedName name="_______SF020907">[5]LMAIN!#REF!</definedName>
    <definedName name="_______SF020912">[5]LMAIN!#REF!</definedName>
    <definedName name="_______SF03">[5]LMAIN!#REF!</definedName>
    <definedName name="_______SF030907">[5]LMAIN!#REF!</definedName>
    <definedName name="_______SF044">[5]LMAIN!#REF!</definedName>
    <definedName name="_______SF07">[5]LMAIN!#REF!</definedName>
    <definedName name="_______SF070805">[5]LMAIN!#REF!</definedName>
    <definedName name="_______SF070809">[5]LMAIN!#REF!</definedName>
    <definedName name="_______SF0709">[5]LMAIN!#REF!</definedName>
    <definedName name="_______SF070907">[5]LMAIN!#REF!</definedName>
    <definedName name="_______SF080706">[5]LMAIN!#REF!</definedName>
    <definedName name="_______SF080709">[5]LMAIN!#REF!</definedName>
    <definedName name="_______SF090726">[5]LMAIN!#REF!</definedName>
    <definedName name="_______SF26">[5]LMAIN!#REF!</definedName>
    <definedName name="_______SF260907">[5]LMAIN!#REF!</definedName>
    <definedName name="_______SF31">[5]LMAIN!#REF!</definedName>
    <definedName name="_______SF3108">[5]LMAIN!#REF!</definedName>
    <definedName name="_______SF310807">[5]LMAIN!#REF!</definedName>
    <definedName name="_______SF3109">[5]LMAIN!#REF!</definedName>
    <definedName name="_______SF310907">[5]LMAIN!#REF!</definedName>
    <definedName name="_______SF33">[5]LMAIN!#REF!</definedName>
    <definedName name="_______SFB1">[5]LMAIN!#REF!</definedName>
    <definedName name="_______SM09">[5]LMAIN!#REF!</definedName>
    <definedName name="_______SUM1">[5]LMAIN!#REF!</definedName>
    <definedName name="______Iz65536">#REF!</definedName>
    <definedName name="______PMT2" hidden="1">#REF!</definedName>
    <definedName name="______S8">#REF!</definedName>
    <definedName name="______S88">#REF!</definedName>
    <definedName name="______S888">#REF!</definedName>
    <definedName name="_____BSD1">"$#REF!.$D$9:$F$81"</definedName>
    <definedName name="_____BSD2">"$#REF!.$D$9:$F$81"</definedName>
    <definedName name="_____CZ1">[6]data!$F$721</definedName>
    <definedName name="_____IED1">"$#REF!.$D$9:$F$49"</definedName>
    <definedName name="_____IED2">"$#REF!.$D$9:$F$49"</definedName>
    <definedName name="_____LD1">[3]DLC!$K$59:$AF$8180</definedName>
    <definedName name="_____LD2">[3]DLC!$GR$56:$HT$8181</definedName>
    <definedName name="_____LD3">[3]DLC!$HV$57:$IO$8181</definedName>
    <definedName name="_____LD4">[3]DLC!$AH$32:$BE$8180</definedName>
    <definedName name="_____LD5">[3]DLC!$GR$53:$HK$8180</definedName>
    <definedName name="_____LD6">[3]DLC!$GR$69:$HL$8180</definedName>
    <definedName name="_____LR1">"$#REF!.$I$64:$AA$186"</definedName>
    <definedName name="_____LR2">"$#REF!.$I$195:$AA$217"</definedName>
    <definedName name="_____PMT2" hidden="1">#REF!</definedName>
    <definedName name="_____S8" localSheetId="7">#REF!</definedName>
    <definedName name="_____S8">#REF!</definedName>
    <definedName name="_____S88" localSheetId="7">#REF!</definedName>
    <definedName name="_____S88">#REF!</definedName>
    <definedName name="_____S888" localSheetId="7">#REF!</definedName>
    <definedName name="_____S888">#REF!</definedName>
    <definedName name="_____SCH6">"'file:///G:/201-04REL-Final.xls'#$04REL.$#REF!$#REF!"</definedName>
    <definedName name="_____SF01">[5]LMAIN!#REF!</definedName>
    <definedName name="_____SF010907">[5]LMAIN!#REF!</definedName>
    <definedName name="_____SF02">[5]LMAIN!#REF!</definedName>
    <definedName name="_____SF020506">[5]LMAIN!#REF!</definedName>
    <definedName name="_____SF0209">[5]LMAIN!#REF!</definedName>
    <definedName name="_____SF020907">[5]LMAIN!#REF!</definedName>
    <definedName name="_____SF020912">[5]LMAIN!#REF!</definedName>
    <definedName name="_____SF03">[5]LMAIN!#REF!</definedName>
    <definedName name="_____SF030907">[5]LMAIN!#REF!</definedName>
    <definedName name="_____SF044">[5]LMAIN!#REF!</definedName>
    <definedName name="_____SF07">[5]LMAIN!#REF!</definedName>
    <definedName name="_____SF070805">[5]LMAIN!#REF!</definedName>
    <definedName name="_____SF070809">[5]LMAIN!#REF!</definedName>
    <definedName name="_____SF0709">[5]LMAIN!#REF!</definedName>
    <definedName name="_____SF070907">[5]LMAIN!#REF!</definedName>
    <definedName name="_____SF080706">[5]LMAIN!#REF!</definedName>
    <definedName name="_____SF080709">[5]LMAIN!#REF!</definedName>
    <definedName name="_____SF090726">[5]LMAIN!#REF!</definedName>
    <definedName name="_____SF26">[5]LMAIN!#REF!</definedName>
    <definedName name="_____SF260907">[5]LMAIN!#REF!</definedName>
    <definedName name="_____SF31">[5]LMAIN!#REF!</definedName>
    <definedName name="_____SF3108">[5]LMAIN!#REF!</definedName>
    <definedName name="_____SF310807">[5]LMAIN!#REF!</definedName>
    <definedName name="_____SF3109">[5]LMAIN!#REF!</definedName>
    <definedName name="_____SF310907">[5]LMAIN!#REF!</definedName>
    <definedName name="_____SF33">[5]LMAIN!#REF!</definedName>
    <definedName name="_____SFB1">[5]LMAIN!#REF!</definedName>
    <definedName name="_____SH1">'[7]Executive Summary _Thermal'!$A$4:$H$108</definedName>
    <definedName name="_____SH10">'[7]Executive Summary _Thermal'!$A$4:$G$118</definedName>
    <definedName name="_____SH11">'[7]Executive Summary _Thermal'!$A$4:$H$167</definedName>
    <definedName name="_____SH2">'[7]Executive Summary _Thermal'!$A$4:$H$157</definedName>
    <definedName name="_____SH3">'[7]Executive Summary _Thermal'!$A$4:$H$136</definedName>
    <definedName name="_____SH4">'[7]Executive Summary _Thermal'!$A$4:$H$96</definedName>
    <definedName name="_____SH5">'[7]Executive Summary _Thermal'!$A$4:$H$96</definedName>
    <definedName name="_____SH6">'[7]Executive Summary _Thermal'!$A$4:$H$95</definedName>
    <definedName name="_____SH7">'[7]Executive Summary _Thermal'!$A$4:$H$163</definedName>
    <definedName name="_____SH8">'[7]Executive Summary _Thermal'!$A$4:$H$133</definedName>
    <definedName name="_____SH9">'[7]Executive Summary _Thermal'!$A$4:$H$194</definedName>
    <definedName name="_____SM09">[5]LMAIN!#REF!</definedName>
    <definedName name="_____SUM1">[5]LMAIN!#REF!</definedName>
    <definedName name="____BSD1">#REF!</definedName>
    <definedName name="____BSD2">#REF!</definedName>
    <definedName name="____CZ1">[8]data!$F$721</definedName>
    <definedName name="____IED1">#REF!</definedName>
    <definedName name="____IED2">#REF!</definedName>
    <definedName name="____Iz65536">#REF!</definedName>
    <definedName name="____LD1">[3]DLC!$K$59:$AF$8180</definedName>
    <definedName name="____LD2">[3]DLC!$GR$56:$HT$8181</definedName>
    <definedName name="____LD3">[3]DLC!$HV$57:$IO$8181</definedName>
    <definedName name="____LD4">[3]DLC!$AH$32:$BE$8180</definedName>
    <definedName name="____LD5">[3]DLC!$GR$53:$HK$8180</definedName>
    <definedName name="____LD6">[3]DLC!$GR$69:$HL$8180</definedName>
    <definedName name="____LR1">#REF!</definedName>
    <definedName name="____LR2">#REF!</definedName>
    <definedName name="____PMT2" hidden="1">#REF!</definedName>
    <definedName name="____S8">#REF!</definedName>
    <definedName name="____S88">#REF!</definedName>
    <definedName name="____S888">#REF!</definedName>
    <definedName name="____SCH6">'[9]04REL'!#REF!</definedName>
    <definedName name="____SH1">'[7]Executive Summary -Thermal'!$A$4:$H$108</definedName>
    <definedName name="____SH10">'[7]Executive Summary -Thermal'!$A$4:$G$118</definedName>
    <definedName name="____SH11">'[7]Executive Summary -Thermal'!$A$4:$H$167</definedName>
    <definedName name="____SH2">'[7]Executive Summary -Thermal'!$A$4:$H$157</definedName>
    <definedName name="____SH3">'[7]Executive Summary -Thermal'!$A$4:$H$136</definedName>
    <definedName name="____SH4">'[7]Executive Summary -Thermal'!$A$4:$H$96</definedName>
    <definedName name="____SH5">'[7]Executive Summary -Thermal'!$A$4:$H$96</definedName>
    <definedName name="____SH6">'[7]Executive Summary -Thermal'!$A$4:$H$95</definedName>
    <definedName name="____SH7">'[7]Executive Summary -Thermal'!$A$4:$H$163</definedName>
    <definedName name="____SH8">'[7]Executive Summary -Thermal'!$A$4:$H$133</definedName>
    <definedName name="____SH9">'[7]Executive Summary -Thermal'!$A$4:$H$194</definedName>
    <definedName name="____SPA007" localSheetId="7">[10]TLPPOCT!#REF!</definedName>
    <definedName name="____SPA007">[10]TLPPOCT!#REF!</definedName>
    <definedName name="___brh1" hidden="1">{"'Sheet1'!$A$4386:$N$4591"}</definedName>
    <definedName name="___BSD1">#REF!</definedName>
    <definedName name="___BSD2">#REF!</definedName>
    <definedName name="___CZ1">[8]data!$F$721</definedName>
    <definedName name="___IED1">#REF!</definedName>
    <definedName name="___IED2">#REF!</definedName>
    <definedName name="___LD1">[3]DLC!$K$59:$AF$8180</definedName>
    <definedName name="___LD2">[3]DLC!$GR$56:$HT$8181</definedName>
    <definedName name="___LD3">[3]DLC!$HV$57:$IO$8181</definedName>
    <definedName name="___LD4">[3]DLC!$AH$32:$BE$8180</definedName>
    <definedName name="___LD5">[3]DLC!$GR$53:$HK$8180</definedName>
    <definedName name="___LD6">[3]DLC!$GR$69:$HL$8180</definedName>
    <definedName name="___LR1">#REF!</definedName>
    <definedName name="___LR2">#REF!</definedName>
    <definedName name="___PMT2" hidden="1">#REF!</definedName>
    <definedName name="___SCH6">'[9]04REL'!#REF!</definedName>
    <definedName name="___SF01">[5]LMAIN!#REF!</definedName>
    <definedName name="___SF010907">[5]LMAIN!#REF!</definedName>
    <definedName name="___SF02">[5]LMAIN!#REF!</definedName>
    <definedName name="___SF020506">[5]LMAIN!#REF!</definedName>
    <definedName name="___SF0209">[5]LMAIN!#REF!</definedName>
    <definedName name="___SF020907">[5]LMAIN!#REF!</definedName>
    <definedName name="___SF020912">[5]LMAIN!#REF!</definedName>
    <definedName name="___SF03">[5]LMAIN!#REF!</definedName>
    <definedName name="___SF030907">[5]LMAIN!#REF!</definedName>
    <definedName name="___SF044">[5]LMAIN!#REF!</definedName>
    <definedName name="___SF07">[5]LMAIN!#REF!</definedName>
    <definedName name="___SF070805">[5]LMAIN!#REF!</definedName>
    <definedName name="___SF070809">[5]LMAIN!#REF!</definedName>
    <definedName name="___SF0709">[5]LMAIN!#REF!</definedName>
    <definedName name="___SF070907">[5]LMAIN!#REF!</definedName>
    <definedName name="___SF080706">[5]LMAIN!#REF!</definedName>
    <definedName name="___SF080709">[5]LMAIN!#REF!</definedName>
    <definedName name="___SF090726">[5]LMAIN!#REF!</definedName>
    <definedName name="___SF26">[5]LMAIN!#REF!</definedName>
    <definedName name="___SF260907">[5]LMAIN!#REF!</definedName>
    <definedName name="___SF31">[5]LMAIN!#REF!</definedName>
    <definedName name="___SF3108">[5]LMAIN!#REF!</definedName>
    <definedName name="___SF310807">[5]LMAIN!#REF!</definedName>
    <definedName name="___SF3109">[5]LMAIN!#REF!</definedName>
    <definedName name="___SF310907">[5]LMAIN!#REF!</definedName>
    <definedName name="___SF33">[5]LMAIN!#REF!</definedName>
    <definedName name="___SFB1">[5]LMAIN!#REF!</definedName>
    <definedName name="___SH1">'[7]Executive Summary -Thermal'!$A$4:$H$108</definedName>
    <definedName name="___SH10">'[7]Executive Summary -Thermal'!$A$4:$G$118</definedName>
    <definedName name="___SH11">'[7]Executive Summary -Thermal'!$A$4:$H$167</definedName>
    <definedName name="___SH2">'[7]Executive Summary -Thermal'!$A$4:$H$157</definedName>
    <definedName name="___SH3">'[7]Executive Summary -Thermal'!$A$4:$H$136</definedName>
    <definedName name="___SH4">'[7]Executive Summary -Thermal'!$A$4:$H$96</definedName>
    <definedName name="___SH5">'[7]Executive Summary -Thermal'!$A$4:$H$96</definedName>
    <definedName name="___SH6">'[7]Executive Summary -Thermal'!$A$4:$H$95</definedName>
    <definedName name="___SH7">'[7]Executive Summary -Thermal'!$A$4:$H$163</definedName>
    <definedName name="___SH8">'[7]Executive Summary -Thermal'!$A$4:$H$133</definedName>
    <definedName name="___SH9">'[7]Executive Summary -Thermal'!$A$4:$H$194</definedName>
    <definedName name="___SM09">[5]LMAIN!#REF!</definedName>
    <definedName name="___SUM1">[5]LMAIN!#REF!</definedName>
    <definedName name="__1_1_1" localSheetId="7">#REF!</definedName>
    <definedName name="__1_1_1">#REF!</definedName>
    <definedName name="__123Graph_A" localSheetId="7" hidden="1">'[11]mpmla wise pp02_03'!#REF!</definedName>
    <definedName name="__123Graph_A" hidden="1">'[11]mpmla wise pp02_03'!#REF!</definedName>
    <definedName name="__123Graph_B" localSheetId="7" hidden="1">'[11]mpmla wise pp02_03'!#REF!</definedName>
    <definedName name="__123Graph_B" hidden="1">'[11]mpmla wise pp02_03'!#REF!</definedName>
    <definedName name="__123Graph_BCURRENT" hidden="1">'[12]BREAKUP OF OIL'!#REF!</definedName>
    <definedName name="__123Graph_C" localSheetId="7" hidden="1">'[11]mpmla wise pp02_03'!#REF!</definedName>
    <definedName name="__123Graph_C" hidden="1">'[11]mpmla wise pp02_03'!#REF!</definedName>
    <definedName name="__123Graph_D" localSheetId="7" hidden="1">'[11]mpmla wise pp02_03'!#REF!</definedName>
    <definedName name="__123Graph_D" hidden="1">'[11]mpmla wise pp02_03'!#REF!</definedName>
    <definedName name="__123Graph_DCURRENT" hidden="1">'[12]BREAKUP OF OIL'!#REF!</definedName>
    <definedName name="__123Graph_E" localSheetId="7" hidden="1">'[11]mpmla wise pp02_03'!#REF!</definedName>
    <definedName name="__123Graph_E" hidden="1">'[11]mpmla wise pp02_03'!#REF!</definedName>
    <definedName name="__123Graph_F" localSheetId="7" hidden="1">'[11]mpmla wise pp02_03'!#REF!</definedName>
    <definedName name="__123Graph_F" hidden="1">'[11]mpmla wise pp02_03'!#REF!</definedName>
    <definedName name="__123Graph_X" localSheetId="7" hidden="1">'[11]mpmla wise pp02_03'!#REF!</definedName>
    <definedName name="__123Graph_X" hidden="1">'[11]mpmla wise pp02_03'!#REF!</definedName>
    <definedName name="__123Graph_XCURRENT" hidden="1">'[12]BREAKUP OF OIL'!#REF!</definedName>
    <definedName name="__2_1_1" localSheetId="7">#REF!</definedName>
    <definedName name="__2_1_1">#REF!</definedName>
    <definedName name="__brh1" hidden="1">{"'Sheet1'!$A$4386:$N$4591"}</definedName>
    <definedName name="__BSD1">"$#REF!.$D$9:$F$81"</definedName>
    <definedName name="__BSD2">"$#REF!.$D$9:$F$81"</definedName>
    <definedName name="__CZ1">[6]data!$F$721</definedName>
    <definedName name="__IED1">"$#REF!.$D$9:$F$49"</definedName>
    <definedName name="__IED2">"$#REF!.$D$9:$F$49"</definedName>
    <definedName name="__Iz65536">#REF!</definedName>
    <definedName name="__LD1">[3]DLC!$K$59:$AF$8180</definedName>
    <definedName name="__LD2">[3]DLC!$GR$56:$HT$8181</definedName>
    <definedName name="__LD3">[3]DLC!$HV$57:$IO$8181</definedName>
    <definedName name="__LD4">[3]DLC!$AH$32:$BE$8180</definedName>
    <definedName name="__LD5">[3]DLC!$GR$53:$HK$8180</definedName>
    <definedName name="__LD6">[3]DLC!$GR$69:$HL$8180</definedName>
    <definedName name="__LR1">"$#REF!.$I$64:$AA$186"</definedName>
    <definedName name="__LR2">"$#REF!.$I$195:$AA$217"</definedName>
    <definedName name="__PMT2" hidden="1">#REF!</definedName>
    <definedName name="__S8" localSheetId="7">#REF!</definedName>
    <definedName name="__S8">#REF!</definedName>
    <definedName name="__S88" localSheetId="7">#REF!</definedName>
    <definedName name="__S88">#REF!</definedName>
    <definedName name="__S888" localSheetId="7">#REF!</definedName>
    <definedName name="__S888">#REF!</definedName>
    <definedName name="__SCH6">"'file:///G:/201-04REL-Final.xls'#$04REL.$#REF!$#REF!"</definedName>
    <definedName name="__SF01" localSheetId="7">[13]LMAIN!#REF!</definedName>
    <definedName name="__SF01">[13]LMAIN!#REF!</definedName>
    <definedName name="__SF010907" localSheetId="7">[13]LMAIN!#REF!</definedName>
    <definedName name="__SF010907">[13]LMAIN!#REF!</definedName>
    <definedName name="__SF02" localSheetId="7">[13]LMAIN!#REF!</definedName>
    <definedName name="__SF02">[13]LMAIN!#REF!</definedName>
    <definedName name="__SF020506" localSheetId="7">[13]LMAIN!#REF!</definedName>
    <definedName name="__SF020506">[13]LMAIN!#REF!</definedName>
    <definedName name="__SF0209" localSheetId="7">[13]LMAIN!#REF!</definedName>
    <definedName name="__SF0209">[13]LMAIN!#REF!</definedName>
    <definedName name="__SF020907" localSheetId="7">[13]LMAIN!#REF!</definedName>
    <definedName name="__SF020907">[13]LMAIN!#REF!</definedName>
    <definedName name="__SF020912" localSheetId="7">[13]LMAIN!#REF!</definedName>
    <definedName name="__SF020912">[13]LMAIN!#REF!</definedName>
    <definedName name="__SF03" localSheetId="7">[13]LMAIN!#REF!</definedName>
    <definedName name="__SF03">[13]LMAIN!#REF!</definedName>
    <definedName name="__SF030907" localSheetId="7">[13]LMAIN!#REF!</definedName>
    <definedName name="__SF030907">[13]LMAIN!#REF!</definedName>
    <definedName name="__SF044" localSheetId="7">[13]LMAIN!#REF!</definedName>
    <definedName name="__SF044">[13]LMAIN!#REF!</definedName>
    <definedName name="__SF07" localSheetId="7">[13]LMAIN!#REF!</definedName>
    <definedName name="__SF07">[13]LMAIN!#REF!</definedName>
    <definedName name="__SF070805" localSheetId="7">[13]LMAIN!#REF!</definedName>
    <definedName name="__SF070805">[13]LMAIN!#REF!</definedName>
    <definedName name="__SF070809" localSheetId="7">[13]LMAIN!#REF!</definedName>
    <definedName name="__SF070809">[13]LMAIN!#REF!</definedName>
    <definedName name="__SF0709" localSheetId="7">[13]LMAIN!#REF!</definedName>
    <definedName name="__SF0709">[13]LMAIN!#REF!</definedName>
    <definedName name="__SF070907" localSheetId="7">[13]LMAIN!#REF!</definedName>
    <definedName name="__SF070907">[13]LMAIN!#REF!</definedName>
    <definedName name="__SF080706" localSheetId="7">[13]LMAIN!#REF!</definedName>
    <definedName name="__SF080706">[13]LMAIN!#REF!</definedName>
    <definedName name="__SF080709" localSheetId="7">[13]LMAIN!#REF!</definedName>
    <definedName name="__SF080709">[13]LMAIN!#REF!</definedName>
    <definedName name="__SF090726" localSheetId="7">[13]LMAIN!#REF!</definedName>
    <definedName name="__SF090726">[13]LMAIN!#REF!</definedName>
    <definedName name="__SF26" localSheetId="7">[13]LMAIN!#REF!</definedName>
    <definedName name="__SF26">[13]LMAIN!#REF!</definedName>
    <definedName name="__SF260907" localSheetId="7">[13]LMAIN!#REF!</definedName>
    <definedName name="__SF260907">[13]LMAIN!#REF!</definedName>
    <definedName name="__SF31" localSheetId="7">[13]LMAIN!#REF!</definedName>
    <definedName name="__SF31">[13]LMAIN!#REF!</definedName>
    <definedName name="__SF3108" localSheetId="7">[13]LMAIN!#REF!</definedName>
    <definedName name="__SF3108">[13]LMAIN!#REF!</definedName>
    <definedName name="__SF310807" localSheetId="7">[13]LMAIN!#REF!</definedName>
    <definedName name="__SF310807">[13]LMAIN!#REF!</definedName>
    <definedName name="__SF3109" localSheetId="7">[13]LMAIN!#REF!</definedName>
    <definedName name="__SF3109">[13]LMAIN!#REF!</definedName>
    <definedName name="__SF310907" localSheetId="7">[13]LMAIN!#REF!</definedName>
    <definedName name="__SF310907">[13]LMAIN!#REF!</definedName>
    <definedName name="__SF33" localSheetId="7">[13]LMAIN!#REF!</definedName>
    <definedName name="__SF33">[13]LMAIN!#REF!</definedName>
    <definedName name="__SFB1" localSheetId="7">[13]LMAIN!#REF!</definedName>
    <definedName name="__SFB1">[13]LMAIN!#REF!</definedName>
    <definedName name="__SH1">'[7]Executive Summary _Thermal'!$A$4:$H$108</definedName>
    <definedName name="__SH10">'[7]Executive Summary _Thermal'!$A$4:$G$118</definedName>
    <definedName name="__SH11">'[7]Executive Summary _Thermal'!$A$4:$H$167</definedName>
    <definedName name="__SH2">'[7]Executive Summary _Thermal'!$A$4:$H$157</definedName>
    <definedName name="__SH3">'[7]Executive Summary _Thermal'!$A$4:$H$136</definedName>
    <definedName name="__SH4">'[7]Executive Summary _Thermal'!$A$4:$H$96</definedName>
    <definedName name="__SH5">'[7]Executive Summary _Thermal'!$A$4:$H$96</definedName>
    <definedName name="__SH6">'[7]Executive Summary _Thermal'!$A$4:$H$95</definedName>
    <definedName name="__SH7">'[7]Executive Summary _Thermal'!$A$4:$H$163</definedName>
    <definedName name="__SH8">'[7]Executive Summary _Thermal'!$A$4:$H$133</definedName>
    <definedName name="__SH9">'[7]Executive Summary _Thermal'!$A$4:$H$194</definedName>
    <definedName name="__SM09" localSheetId="7">[13]LMAIN!#REF!</definedName>
    <definedName name="__SM09">[13]LMAIN!#REF!</definedName>
    <definedName name="__SUM1" localSheetId="7">[13]LMAIN!#REF!</definedName>
    <definedName name="__SUM1">[13]LMAIN!#REF!</definedName>
    <definedName name="_1" localSheetId="7">#REF!</definedName>
    <definedName name="_1">#REF!</definedName>
    <definedName name="_1___1_1">#REF!</definedName>
    <definedName name="_1_1" localSheetId="7">#REF!</definedName>
    <definedName name="_1_1">#REF!</definedName>
    <definedName name="_1_1_1" localSheetId="7">#REF!</definedName>
    <definedName name="_1_1_1">#REF!</definedName>
    <definedName name="_1_1_10" localSheetId="7">#REF!</definedName>
    <definedName name="_1_1_10">#REF!</definedName>
    <definedName name="_1_1_11" localSheetId="7">#REF!</definedName>
    <definedName name="_1_1_11">#REF!</definedName>
    <definedName name="_1_1_8" localSheetId="7">#REF!</definedName>
    <definedName name="_1_1_8">#REF!</definedName>
    <definedName name="_1_1_9" localSheetId="7">#REF!</definedName>
    <definedName name="_1_1_9">#REF!</definedName>
    <definedName name="_1_10" localSheetId="7">#REF!</definedName>
    <definedName name="_1_10">#REF!</definedName>
    <definedName name="_1_10_10" localSheetId="7">#REF!</definedName>
    <definedName name="_1_10_10">#REF!</definedName>
    <definedName name="_1_10_11" localSheetId="7">#REF!</definedName>
    <definedName name="_1_10_11">#REF!</definedName>
    <definedName name="_1_10_8" localSheetId="7">#REF!</definedName>
    <definedName name="_1_10_8">#REF!</definedName>
    <definedName name="_1_10_9" localSheetId="7">#REF!</definedName>
    <definedName name="_1_10_9">#REF!</definedName>
    <definedName name="_1_11" localSheetId="7">#REF!</definedName>
    <definedName name="_1_11">#REF!</definedName>
    <definedName name="_1_11_10" localSheetId="7">#REF!</definedName>
    <definedName name="_1_11_10">#REF!</definedName>
    <definedName name="_1_11_11" localSheetId="7">#REF!</definedName>
    <definedName name="_1_11_11">#REF!</definedName>
    <definedName name="_1_11_8" localSheetId="7">#REF!</definedName>
    <definedName name="_1_11_8">#REF!</definedName>
    <definedName name="_1_11_9" localSheetId="7">#REF!</definedName>
    <definedName name="_1_11_9">#REF!</definedName>
    <definedName name="_1_12" localSheetId="7">#REF!</definedName>
    <definedName name="_1_12">#REF!</definedName>
    <definedName name="_1_12_10" localSheetId="7">#REF!</definedName>
    <definedName name="_1_12_10">#REF!</definedName>
    <definedName name="_1_12_11" localSheetId="7">#REF!</definedName>
    <definedName name="_1_12_11">#REF!</definedName>
    <definedName name="_1_12_8" localSheetId="7">#REF!</definedName>
    <definedName name="_1_12_8">#REF!</definedName>
    <definedName name="_1_12_9" localSheetId="7">#REF!</definedName>
    <definedName name="_1_12_9">#REF!</definedName>
    <definedName name="_1_13" localSheetId="7">#REF!</definedName>
    <definedName name="_1_13">#REF!</definedName>
    <definedName name="_1_13_10" localSheetId="7">#REF!</definedName>
    <definedName name="_1_13_10">#REF!</definedName>
    <definedName name="_1_13_11" localSheetId="7">#REF!</definedName>
    <definedName name="_1_13_11">#REF!</definedName>
    <definedName name="_1_13_8" localSheetId="7">#REF!</definedName>
    <definedName name="_1_13_8">#REF!</definedName>
    <definedName name="_1_13_9" localSheetId="7">#REF!</definedName>
    <definedName name="_1_13_9">#REF!</definedName>
    <definedName name="_1_2" localSheetId="7">#REF!</definedName>
    <definedName name="_1_2">#REF!</definedName>
    <definedName name="_1_2_1" localSheetId="7">#REF!</definedName>
    <definedName name="_1_2_1">#REF!</definedName>
    <definedName name="_1_2_10" localSheetId="7">#REF!</definedName>
    <definedName name="_1_2_10">#REF!</definedName>
    <definedName name="_1_2_11" localSheetId="7">#REF!</definedName>
    <definedName name="_1_2_11">#REF!</definedName>
    <definedName name="_1_2_8" localSheetId="7">#REF!</definedName>
    <definedName name="_1_2_8">#REF!</definedName>
    <definedName name="_1_2_9" localSheetId="7">#REF!</definedName>
    <definedName name="_1_2_9">#REF!</definedName>
    <definedName name="_1_3" localSheetId="7">#REF!</definedName>
    <definedName name="_1_3">#REF!</definedName>
    <definedName name="_1_3_10" localSheetId="7">#REF!</definedName>
    <definedName name="_1_3_10">#REF!</definedName>
    <definedName name="_1_3_11" localSheetId="7">#REF!</definedName>
    <definedName name="_1_3_11">#REF!</definedName>
    <definedName name="_1_3_8" localSheetId="7">#REF!</definedName>
    <definedName name="_1_3_8">#REF!</definedName>
    <definedName name="_1_3_9" localSheetId="7">#REF!</definedName>
    <definedName name="_1_3_9">#REF!</definedName>
    <definedName name="_1_6" localSheetId="7">#REF!</definedName>
    <definedName name="_1_6">#REF!</definedName>
    <definedName name="_1_6_10" localSheetId="7">#REF!</definedName>
    <definedName name="_1_6_10">#REF!</definedName>
    <definedName name="_1_6_11" localSheetId="7">#REF!</definedName>
    <definedName name="_1_6_11">#REF!</definedName>
    <definedName name="_1_6_8" localSheetId="7">#REF!</definedName>
    <definedName name="_1_6_8">#REF!</definedName>
    <definedName name="_1_6_9" localSheetId="7">#REF!</definedName>
    <definedName name="_1_6_9">#REF!</definedName>
    <definedName name="_1_7" localSheetId="7">#REF!</definedName>
    <definedName name="_1_7">#REF!</definedName>
    <definedName name="_1_7_10" localSheetId="7">#REF!</definedName>
    <definedName name="_1_7_10">#REF!</definedName>
    <definedName name="_1_7_11" localSheetId="7">#REF!</definedName>
    <definedName name="_1_7_11">#REF!</definedName>
    <definedName name="_1_7_8" localSheetId="7">#REF!</definedName>
    <definedName name="_1_7_8">#REF!</definedName>
    <definedName name="_1_7_9" localSheetId="7">#REF!</definedName>
    <definedName name="_1_7_9">#REF!</definedName>
    <definedName name="_1_8" localSheetId="7">#REF!</definedName>
    <definedName name="_1_8">#REF!</definedName>
    <definedName name="_1_8_10" localSheetId="7">#REF!</definedName>
    <definedName name="_1_8_10">#REF!</definedName>
    <definedName name="_1_8_11" localSheetId="7">#REF!</definedName>
    <definedName name="_1_8_11">#REF!</definedName>
    <definedName name="_1_8_8" localSheetId="7">#REF!</definedName>
    <definedName name="_1_8_8">#REF!</definedName>
    <definedName name="_1_8_9" localSheetId="7">#REF!</definedName>
    <definedName name="_1_8_9">#REF!</definedName>
    <definedName name="_1_9" localSheetId="7">#REF!</definedName>
    <definedName name="_1_9">#REF!</definedName>
    <definedName name="_1_9_10" localSheetId="7">#REF!</definedName>
    <definedName name="_1_9_10">#REF!</definedName>
    <definedName name="_1_9_11" localSheetId="7">#REF!</definedName>
    <definedName name="_1_9_11">#REF!</definedName>
    <definedName name="_1_9_8" localSheetId="7">#REF!</definedName>
    <definedName name="_1_9_8">#REF!</definedName>
    <definedName name="_1_9_9" localSheetId="7">#REF!</definedName>
    <definedName name="_1_9_9">#REF!</definedName>
    <definedName name="_10_1_1">#REF!</definedName>
    <definedName name="_10_1_1_1" localSheetId="7">#REF!</definedName>
    <definedName name="_10_1_1_1">#REF!</definedName>
    <definedName name="_10_1_11_1" localSheetId="7">#REF!</definedName>
    <definedName name="_10_1_11_1">#REF!</definedName>
    <definedName name="_100_2_9_2" localSheetId="7">[1]TLPPOCT!#REF!</definedName>
    <definedName name="_100_2_9_2">[1]TLPPOCT!#REF!</definedName>
    <definedName name="_101_a_1" localSheetId="7">#REF!</definedName>
    <definedName name="_101_a_1">#REF!</definedName>
    <definedName name="_102_b_1" localSheetId="7">#REF!</definedName>
    <definedName name="_102_b_1">#REF!</definedName>
    <definedName name="_103_p_1" localSheetId="7">#REF!</definedName>
    <definedName name="_103_p_1">#REF!</definedName>
    <definedName name="_104Excel_BuiltIn_Database_1" localSheetId="7">#REF!</definedName>
    <definedName name="_104Excel_BuiltIn_Database_1">#REF!</definedName>
    <definedName name="_105Excel_BuiltIn_Database_10_1" localSheetId="7">#REF!</definedName>
    <definedName name="_105Excel_BuiltIn_Database_10_1">#REF!</definedName>
    <definedName name="_106Excel_BuiltIn_Database_11_1" localSheetId="7">#REF!</definedName>
    <definedName name="_106Excel_BuiltIn_Database_11_1">#REF!</definedName>
    <definedName name="_107Excel_BuiltIn_Database_8_1" localSheetId="7">#REF!</definedName>
    <definedName name="_107Excel_BuiltIn_Database_8_1">#REF!</definedName>
    <definedName name="_108Excel_BuiltIn_Database_9_1" localSheetId="7">#REF!</definedName>
    <definedName name="_108Excel_BuiltIn_Database_9_1">#REF!</definedName>
    <definedName name="_10Excel_BuiltIn__FilterDatabase_10_1" localSheetId="7">#REF!</definedName>
    <definedName name="_10Excel_BuiltIn__FilterDatabase_10_1">#REF!</definedName>
    <definedName name="_11_1_1_1">#REF!</definedName>
    <definedName name="_113work_pp_0601_10_1" localSheetId="7">[1]TLPPOCT!#REF!</definedName>
    <definedName name="_113work_pp_0601_10_1">[1]TLPPOCT!#REF!</definedName>
    <definedName name="_118work_pp_0601_11_1" localSheetId="7">[1]TLPPOCT!#REF!</definedName>
    <definedName name="_118work_pp_0601_11_1">[1]TLPPOCT!#REF!</definedName>
    <definedName name="_11Excel_BuiltIn__FilterDatabase_11_1" localSheetId="7">#REF!</definedName>
    <definedName name="_11Excel_BuiltIn__FilterDatabase_11_1">#REF!</definedName>
    <definedName name="_12_1_11_2" localSheetId="7">#REF!</definedName>
    <definedName name="_12_1_11_2">#REF!</definedName>
    <definedName name="_12_2_1">[1]TLPPOCT!#REF!</definedName>
    <definedName name="_123work_pp_0601_8_1" localSheetId="7">[1]TLPPOCT!#REF!</definedName>
    <definedName name="_123work_pp_0601_8_1">[1]TLPPOCT!#REF!</definedName>
    <definedName name="_124" localSheetId="7" hidden="1">'[11]mpmla wise pp02_03'!#REF!</definedName>
    <definedName name="_124" hidden="1">'[11]mpmla wise pp02_03'!#REF!</definedName>
    <definedName name="_125" localSheetId="7" hidden="1">'[11]mpmla wise pp02_03'!#REF!</definedName>
    <definedName name="_125" hidden="1">'[11]mpmla wise pp02_03'!#REF!</definedName>
    <definedName name="_126" localSheetId="7" hidden="1">'[11]mpmla wise pp02_03'!#REF!</definedName>
    <definedName name="_126" hidden="1">'[11]mpmla wise pp02_03'!#REF!</definedName>
    <definedName name="_127" localSheetId="7" hidden="1">'[11]mpmla wise pp02_03'!#REF!</definedName>
    <definedName name="_127" hidden="1">'[11]mpmla wise pp02_03'!#REF!</definedName>
    <definedName name="_128" localSheetId="7" hidden="1">'[11]mpmla wise pp02_03'!#REF!</definedName>
    <definedName name="_128" hidden="1">'[11]mpmla wise pp02_03'!#REF!</definedName>
    <definedName name="_128work_pp_0601_9_1" localSheetId="7">[1]TLPPOCT!#REF!</definedName>
    <definedName name="_128work_pp_0601_9_1">[1]TLPPOCT!#REF!</definedName>
    <definedName name="_129" localSheetId="7" hidden="1">'[11]mpmla wise pp02_03'!#REF!</definedName>
    <definedName name="_129" hidden="1">'[11]mpmla wise pp02_03'!#REF!</definedName>
    <definedName name="_12Excel_BuiltIn__FilterDatabase_9_1" localSheetId="7">#REF!</definedName>
    <definedName name="_12Excel_BuiltIn__FilterDatabase_9_1">#REF!</definedName>
    <definedName name="_13_2_1_1">[1]TLPPOCT!#REF!</definedName>
    <definedName name="_130" hidden="1">[14]zpF0001!$E$39:$E$78</definedName>
    <definedName name="_131" localSheetId="7" hidden="1">[15]zpF0001!$O$149:$O$158</definedName>
    <definedName name="_131" hidden="1">[15]zpF0001!$O$149:$O$158</definedName>
    <definedName name="_132" localSheetId="7" hidden="1">[15]zpF0001!$A$39:$CB$78</definedName>
    <definedName name="_132" hidden="1">[15]zpF0001!$A$39:$CB$78</definedName>
    <definedName name="_135" localSheetId="7" hidden="1">'[15]mpmla wise pp01_02'!#REF!</definedName>
    <definedName name="_135" hidden="1">'[15]mpmla wise pp01_02'!#REF!</definedName>
    <definedName name="_13Excel_BuiltIn_Database_1" localSheetId="7">#REF!</definedName>
    <definedName name="_13Excel_BuiltIn_Database_1">#REF!</definedName>
    <definedName name="_14_1_8_1" localSheetId="7">#REF!</definedName>
    <definedName name="_14_1_8_1">#REF!</definedName>
    <definedName name="_14_a_1">#REF!</definedName>
    <definedName name="_142" localSheetId="7" hidden="1">'[15]mpmla wise pp01_02'!#REF!</definedName>
    <definedName name="_142" hidden="1">'[15]mpmla wise pp01_02'!#REF!</definedName>
    <definedName name="_14Excel_BuiltIn_Database_1_1" localSheetId="7">#REF!</definedName>
    <definedName name="_14Excel_BuiltIn_Database_1_1">#REF!</definedName>
    <definedName name="_15_1_10_1" localSheetId="7">#REF!</definedName>
    <definedName name="_15_1_10_1">#REF!</definedName>
    <definedName name="_15_a_1_1">#REF!</definedName>
    <definedName name="_15Excel_BuiltIn_Database_1_11_1" localSheetId="7">#REF!</definedName>
    <definedName name="_15Excel_BuiltIn_Database_1_11_1">#REF!</definedName>
    <definedName name="_16_1_8_2" localSheetId="7">#REF!</definedName>
    <definedName name="_16_1_8_2">#REF!</definedName>
    <definedName name="_16_b_1">#REF!</definedName>
    <definedName name="_16Excel_BuiltIn_Database_1_6_1" localSheetId="7">#REF!</definedName>
    <definedName name="_16Excel_BuiltIn_Database_1_6_1">#REF!</definedName>
    <definedName name="_17_b_1_1">#REF!</definedName>
    <definedName name="_17Excel_BuiltIn_Print_Area_3_1" localSheetId="7">#REF!</definedName>
    <definedName name="_17Excel_BuiltIn_Print_Area_3_1">#REF!</definedName>
    <definedName name="_18_1_9_1" localSheetId="7">#REF!</definedName>
    <definedName name="_18_1_9_1">#REF!</definedName>
    <definedName name="_18_Excel_BuiltIn__FilterDatabase_10_1">#REF!</definedName>
    <definedName name="_18Excel_BuiltIn_Print_Area_4_1" localSheetId="7">#REF!</definedName>
    <definedName name="_18Excel_BuiltIn_Print_Area_4_1">#REF!</definedName>
    <definedName name="_19_Excel_BuiltIn__FilterDatabase_11_1">#REF!</definedName>
    <definedName name="_2" localSheetId="7">[16]Recovered_Sheet5!#REF!</definedName>
    <definedName name="_2">[16]Recovered_Sheet5!#REF!</definedName>
    <definedName name="_2___1_1_1">#REF!</definedName>
    <definedName name="_2_1" localSheetId="7">[1]TLPPOCT!#REF!</definedName>
    <definedName name="_2_1">[1]TLPPOCT!#REF!</definedName>
    <definedName name="_2_1_1" localSheetId="7">[17]TLPPOCT!#REF!</definedName>
    <definedName name="_2_1_1">[17]TLPPOCT!#REF!</definedName>
    <definedName name="_2_1_1_1" localSheetId="7">#REF!</definedName>
    <definedName name="_2_1_1_1">#REF!</definedName>
    <definedName name="_2_1_10" localSheetId="7">[1]TLPPOCT!#REF!</definedName>
    <definedName name="_2_1_10">[1]TLPPOCT!#REF!</definedName>
    <definedName name="_2_1_11" localSheetId="7">[1]TLPPOCT!#REF!</definedName>
    <definedName name="_2_1_11">[1]TLPPOCT!#REF!</definedName>
    <definedName name="_2_1_8" localSheetId="7">[1]TLPPOCT!#REF!</definedName>
    <definedName name="_2_1_8">[1]TLPPOCT!#REF!</definedName>
    <definedName name="_2_1_9" localSheetId="7">[1]TLPPOCT!#REF!</definedName>
    <definedName name="_2_1_9">[1]TLPPOCT!#REF!</definedName>
    <definedName name="_2_10" localSheetId="7">[18]TLPPOCT!#REF!</definedName>
    <definedName name="_2_10">[18]TLPPOCT!#REF!</definedName>
    <definedName name="_2_10_10" localSheetId="7">[1]TLPPOCT!#REF!</definedName>
    <definedName name="_2_10_10">[1]TLPPOCT!#REF!</definedName>
    <definedName name="_2_10_11" localSheetId="7">[1]TLPPOCT!#REF!</definedName>
    <definedName name="_2_10_11">[1]TLPPOCT!#REF!</definedName>
    <definedName name="_2_10_8" localSheetId="7">[1]TLPPOCT!#REF!</definedName>
    <definedName name="_2_10_8">[1]TLPPOCT!#REF!</definedName>
    <definedName name="_2_10_9" localSheetId="7">[1]TLPPOCT!#REF!</definedName>
    <definedName name="_2_10_9">[1]TLPPOCT!#REF!</definedName>
    <definedName name="_2_11" localSheetId="7">[18]TLPPOCT!#REF!</definedName>
    <definedName name="_2_11">[18]TLPPOCT!#REF!</definedName>
    <definedName name="_2_11_10" localSheetId="7">[1]TLPPOCT!#REF!</definedName>
    <definedName name="_2_11_10">[1]TLPPOCT!#REF!</definedName>
    <definedName name="_2_11_11" localSheetId="7">[1]TLPPOCT!#REF!</definedName>
    <definedName name="_2_11_11">[1]TLPPOCT!#REF!</definedName>
    <definedName name="_2_11_8" localSheetId="7">[1]TLPPOCT!#REF!</definedName>
    <definedName name="_2_11_8">[1]TLPPOCT!#REF!</definedName>
    <definedName name="_2_11_9" localSheetId="7">[1]TLPPOCT!#REF!</definedName>
    <definedName name="_2_11_9">[1]TLPPOCT!#REF!</definedName>
    <definedName name="_2_12" localSheetId="7">[1]TLPPOCT!#REF!</definedName>
    <definedName name="_2_12">[1]TLPPOCT!#REF!</definedName>
    <definedName name="_2_12_10" localSheetId="7">[1]TLPPOCT!#REF!</definedName>
    <definedName name="_2_12_10">[1]TLPPOCT!#REF!</definedName>
    <definedName name="_2_12_11" localSheetId="7">[1]TLPPOCT!#REF!</definedName>
    <definedName name="_2_12_11">[1]TLPPOCT!#REF!</definedName>
    <definedName name="_2_12_8" localSheetId="7">[1]TLPPOCT!#REF!</definedName>
    <definedName name="_2_12_8">[1]TLPPOCT!#REF!</definedName>
    <definedName name="_2_12_9" localSheetId="7">[1]TLPPOCT!#REF!</definedName>
    <definedName name="_2_12_9">[1]TLPPOCT!#REF!</definedName>
    <definedName name="_2_13" localSheetId="7">[1]TLPPOCT!#REF!</definedName>
    <definedName name="_2_13">[1]TLPPOCT!#REF!</definedName>
    <definedName name="_2_13_10" localSheetId="7">[1]TLPPOCT!#REF!</definedName>
    <definedName name="_2_13_10">[1]TLPPOCT!#REF!</definedName>
    <definedName name="_2_13_11" localSheetId="7">[1]TLPPOCT!#REF!</definedName>
    <definedName name="_2_13_11">[1]TLPPOCT!#REF!</definedName>
    <definedName name="_2_13_8" localSheetId="7">[1]TLPPOCT!#REF!</definedName>
    <definedName name="_2_13_8">[1]TLPPOCT!#REF!</definedName>
    <definedName name="_2_13_9" localSheetId="7">[1]TLPPOCT!#REF!</definedName>
    <definedName name="_2_13_9">[1]TLPPOCT!#REF!</definedName>
    <definedName name="_2_2" localSheetId="7">[1]TLPPOCT!#REF!</definedName>
    <definedName name="_2_2">[1]TLPPOCT!#REF!</definedName>
    <definedName name="_2_2_1" localSheetId="7">[19]Recovered_Sheet5!#REF!</definedName>
    <definedName name="_2_2_1">[19]Recovered_Sheet5!#REF!</definedName>
    <definedName name="_2_2_10" localSheetId="7">[1]TLPPOCT!#REF!</definedName>
    <definedName name="_2_2_10">[1]TLPPOCT!#REF!</definedName>
    <definedName name="_2_2_11" localSheetId="7">[1]TLPPOCT!#REF!</definedName>
    <definedName name="_2_2_11">[1]TLPPOCT!#REF!</definedName>
    <definedName name="_2_2_8" localSheetId="7">[1]TLPPOCT!#REF!</definedName>
    <definedName name="_2_2_8">[1]TLPPOCT!#REF!</definedName>
    <definedName name="_2_2_9" localSheetId="7">[1]TLPPOCT!#REF!</definedName>
    <definedName name="_2_2_9">[1]TLPPOCT!#REF!</definedName>
    <definedName name="_2_3" localSheetId="7">[1]TLPPOCT!#REF!</definedName>
    <definedName name="_2_3">[1]TLPPOCT!#REF!</definedName>
    <definedName name="_2_3_10" localSheetId="7">[1]TLPPOCT!#REF!</definedName>
    <definedName name="_2_3_10">[1]TLPPOCT!#REF!</definedName>
    <definedName name="_2_3_11" localSheetId="7">[1]TLPPOCT!#REF!</definedName>
    <definedName name="_2_3_11">[1]TLPPOCT!#REF!</definedName>
    <definedName name="_2_3_8" localSheetId="7">[1]TLPPOCT!#REF!</definedName>
    <definedName name="_2_3_8">[1]TLPPOCT!#REF!</definedName>
    <definedName name="_2_3_9" localSheetId="7">[1]TLPPOCT!#REF!</definedName>
    <definedName name="_2_3_9">[1]TLPPOCT!#REF!</definedName>
    <definedName name="_2_6" localSheetId="7">[1]TLPPOCT!#REF!</definedName>
    <definedName name="_2_6">[1]TLPPOCT!#REF!</definedName>
    <definedName name="_2_6_10" localSheetId="7">[1]TLPPOCT!#REF!</definedName>
    <definedName name="_2_6_10">[1]TLPPOCT!#REF!</definedName>
    <definedName name="_2_6_11" localSheetId="7">[1]TLPPOCT!#REF!</definedName>
    <definedName name="_2_6_11">[1]TLPPOCT!#REF!</definedName>
    <definedName name="_2_6_8" localSheetId="7">[1]TLPPOCT!#REF!</definedName>
    <definedName name="_2_6_8">[1]TLPPOCT!#REF!</definedName>
    <definedName name="_2_6_9" localSheetId="7">[1]TLPPOCT!#REF!</definedName>
    <definedName name="_2_6_9">[1]TLPPOCT!#REF!</definedName>
    <definedName name="_2_7" localSheetId="7">[1]TLPPOCT!#REF!</definedName>
    <definedName name="_2_7">[1]TLPPOCT!#REF!</definedName>
    <definedName name="_2_7_10" localSheetId="7">[1]TLPPOCT!#REF!</definedName>
    <definedName name="_2_7_10">[1]TLPPOCT!#REF!</definedName>
    <definedName name="_2_7_11" localSheetId="7">[1]TLPPOCT!#REF!</definedName>
    <definedName name="_2_7_11">[1]TLPPOCT!#REF!</definedName>
    <definedName name="_2_7_8" localSheetId="7">[1]TLPPOCT!#REF!</definedName>
    <definedName name="_2_7_8">[1]TLPPOCT!#REF!</definedName>
    <definedName name="_2_7_9" localSheetId="7">[1]TLPPOCT!#REF!</definedName>
    <definedName name="_2_7_9">[1]TLPPOCT!#REF!</definedName>
    <definedName name="_2_8" localSheetId="7">[18]TLPPOCT!#REF!</definedName>
    <definedName name="_2_8">[18]TLPPOCT!#REF!</definedName>
    <definedName name="_2_8_10" localSheetId="7">[1]TLPPOCT!#REF!</definedName>
    <definedName name="_2_8_10">[1]TLPPOCT!#REF!</definedName>
    <definedName name="_2_8_11" localSheetId="7">[1]TLPPOCT!#REF!</definedName>
    <definedName name="_2_8_11">[1]TLPPOCT!#REF!</definedName>
    <definedName name="_2_8_8" localSheetId="7">[1]TLPPOCT!#REF!</definedName>
    <definedName name="_2_8_8">[1]TLPPOCT!#REF!</definedName>
    <definedName name="_2_8_9" localSheetId="7">[1]TLPPOCT!#REF!</definedName>
    <definedName name="_2_8_9">[1]TLPPOCT!#REF!</definedName>
    <definedName name="_2_9" localSheetId="7">[18]TLPPOCT!#REF!</definedName>
    <definedName name="_2_9">[18]TLPPOCT!#REF!</definedName>
    <definedName name="_2_9_10" localSheetId="7">[1]TLPPOCT!#REF!</definedName>
    <definedName name="_2_9_10">[1]TLPPOCT!#REF!</definedName>
    <definedName name="_2_9_11" localSheetId="7">[1]TLPPOCT!#REF!</definedName>
    <definedName name="_2_9_11">[1]TLPPOCT!#REF!</definedName>
    <definedName name="_2_9_8" localSheetId="7">[1]TLPPOCT!#REF!</definedName>
    <definedName name="_2_9_8">[1]TLPPOCT!#REF!</definedName>
    <definedName name="_2_9_9" localSheetId="7">[1]TLPPOCT!#REF!</definedName>
    <definedName name="_2_9_9">[1]TLPPOCT!#REF!</definedName>
    <definedName name="_20_1_10_2" localSheetId="7">#REF!</definedName>
    <definedName name="_20_1_10_2">#REF!</definedName>
    <definedName name="_20_1_9_2" localSheetId="7">#REF!</definedName>
    <definedName name="_20_1_9_2">#REF!</definedName>
    <definedName name="_20_Excel_BuiltIn__FilterDatabase_9_1">#REF!</definedName>
    <definedName name="_21_Excel_BuiltIn_Database_1">#REF!</definedName>
    <definedName name="_22_2_1" localSheetId="7">[20]TLPPOCT!#REF!</definedName>
    <definedName name="_22_2_1">[20]TLPPOCT!#REF!</definedName>
    <definedName name="_22_Excel_BuiltIn_Database_1_1">#REF!</definedName>
    <definedName name="_23_Excel_BuiltIn_Database_1_11_1">#REF!</definedName>
    <definedName name="_24_2_1_1" localSheetId="7">[1]TLPPOCT!#REF!</definedName>
    <definedName name="_24_2_1_1">[1]TLPPOCT!#REF!</definedName>
    <definedName name="_24_Excel_BuiltIn_Database_1_6_1">#REF!</definedName>
    <definedName name="_25_1_11_1" localSheetId="7">#REF!</definedName>
    <definedName name="_25_1_11_1">#REF!</definedName>
    <definedName name="_25_Excel_BuiltIn_Print_Area_3_1">#REF!</definedName>
    <definedName name="_26_2_10_1" localSheetId="7">[20]TLPPOCT!#REF!</definedName>
    <definedName name="_26_2_10_1">[20]TLPPOCT!#REF!</definedName>
    <definedName name="_26_Excel_BuiltIn_Print_Area_4_1">#REF!</definedName>
    <definedName name="_27_p_1">#REF!</definedName>
    <definedName name="_28_2_10_2" localSheetId="7">[20]TLPPOCT!#REF!</definedName>
    <definedName name="_28_2_10_2">[20]TLPPOCT!#REF!</definedName>
    <definedName name="_28Excel_BuiltIn__FilterDatabase_10_1">#REF!</definedName>
    <definedName name="_29Excel_BuiltIn__FilterDatabase_11_1">#REF!</definedName>
    <definedName name="_3___2_1">[1]TLPPOCT!#REF!</definedName>
    <definedName name="_3_2_1" localSheetId="7">[17]TLPPOCT!#REF!</definedName>
    <definedName name="_3_2_1">[17]TLPPOCT!#REF!</definedName>
    <definedName name="_30_1_11_2" localSheetId="7">#REF!</definedName>
    <definedName name="_30_1_11_2">#REF!</definedName>
    <definedName name="_30_2_11_1" localSheetId="7">[20]TLPPOCT!#REF!</definedName>
    <definedName name="_30_2_11_1">[20]TLPPOCT!#REF!</definedName>
    <definedName name="_30Excel_BuiltIn__FilterDatabase_9_1">#REF!</definedName>
    <definedName name="_31Excel_BuiltIn_Database_1">#REF!</definedName>
    <definedName name="_32_2_11_2" localSheetId="7">[20]TLPPOCT!#REF!</definedName>
    <definedName name="_32_2_11_2">[20]TLPPOCT!#REF!</definedName>
    <definedName name="_32Excel_BuiltIn_Database_1_1">#REF!</definedName>
    <definedName name="_33Excel_BuiltIn_Database_1_11_1">#REF!</definedName>
    <definedName name="_34_2_8_1" localSheetId="7">[20]TLPPOCT!#REF!</definedName>
    <definedName name="_34_2_8_1">[20]TLPPOCT!#REF!</definedName>
    <definedName name="_34Excel_BuiltIn_Database_1_6_1">#REF!</definedName>
    <definedName name="_35_1_8_1" localSheetId="7">#REF!</definedName>
    <definedName name="_35_1_8_1">#REF!</definedName>
    <definedName name="_35Excel_BuiltIn_Print_Area_3_1">#REF!</definedName>
    <definedName name="_36_2_8_2" localSheetId="7">[20]TLPPOCT!#REF!</definedName>
    <definedName name="_36_2_8_2">[20]TLPPOCT!#REF!</definedName>
    <definedName name="_36Excel_BuiltIn_Print_Area_4_1">#REF!</definedName>
    <definedName name="_38_2_9_1" localSheetId="7">[20]TLPPOCT!#REF!</definedName>
    <definedName name="_38_2_9_1">[20]TLPPOCT!#REF!</definedName>
    <definedName name="_4___2_1_1">[1]TLPPOCT!#REF!</definedName>
    <definedName name="_4_1_1_1" localSheetId="7">#REF!</definedName>
    <definedName name="_4_1_1_1">#REF!</definedName>
    <definedName name="_4_2_1_1" localSheetId="7">[17]TLPPOCT!#REF!</definedName>
    <definedName name="_4_2_1_1">[17]TLPPOCT!#REF!</definedName>
    <definedName name="_40_1_8_2" localSheetId="7">#REF!</definedName>
    <definedName name="_40_1_8_2">#REF!</definedName>
    <definedName name="_40_2_9_2" localSheetId="7">[20]TLPPOCT!#REF!</definedName>
    <definedName name="_40_2_9_2">[20]TLPPOCT!#REF!</definedName>
    <definedName name="_41_a_1" localSheetId="7">#REF!</definedName>
    <definedName name="_41_a_1">#REF!</definedName>
    <definedName name="_42_b_1" localSheetId="7">#REF!</definedName>
    <definedName name="_42_b_1">#REF!</definedName>
    <definedName name="_43_p_1" localSheetId="7">#REF!</definedName>
    <definedName name="_43_p_1">#REF!</definedName>
    <definedName name="_44Excel_BuiltIn_Database_1" localSheetId="7">#REF!</definedName>
    <definedName name="_44Excel_BuiltIn_Database_1">#REF!</definedName>
    <definedName name="_45_1_9_1" localSheetId="7">#REF!</definedName>
    <definedName name="_45_1_9_1">#REF!</definedName>
    <definedName name="_45Excel_BuiltIn_Database_10_1" localSheetId="7">#REF!</definedName>
    <definedName name="_45Excel_BuiltIn_Database_10_1">#REF!</definedName>
    <definedName name="_46Excel_BuiltIn_Database_11_1" localSheetId="7">#REF!</definedName>
    <definedName name="_46Excel_BuiltIn_Database_11_1">#REF!</definedName>
    <definedName name="_47Excel_BuiltIn_Database_8_1" localSheetId="7">#REF!</definedName>
    <definedName name="_47Excel_BuiltIn_Database_8_1">#REF!</definedName>
    <definedName name="_48Excel_BuiltIn_Database_9_1" localSheetId="7">#REF!</definedName>
    <definedName name="_48Excel_BuiltIn_Database_9_1">#REF!</definedName>
    <definedName name="_5__a_1">#REF!</definedName>
    <definedName name="_5_1_1" localSheetId="7">#REF!</definedName>
    <definedName name="_5_1_1">#REF!</definedName>
    <definedName name="_5_a_1" localSheetId="7">#REF!</definedName>
    <definedName name="_5_a_1">#REF!</definedName>
    <definedName name="_50_1_9_2" localSheetId="7">#REF!</definedName>
    <definedName name="_50_1_9_2">#REF!</definedName>
    <definedName name="_50work_pp_0601_10_1" localSheetId="7">[20]TLPPOCT!#REF!</definedName>
    <definedName name="_50work_pp_0601_10_1">[20]TLPPOCT!#REF!</definedName>
    <definedName name="_52work_pp_0601_11_1" localSheetId="7">[20]TLPPOCT!#REF!</definedName>
    <definedName name="_52work_pp_0601_11_1">[20]TLPPOCT!#REF!</definedName>
    <definedName name="_54work_pp_0601_8_1" localSheetId="7">[20]TLPPOCT!#REF!</definedName>
    <definedName name="_54work_pp_0601_8_1">[20]TLPPOCT!#REF!</definedName>
    <definedName name="_55_2_1" localSheetId="7">[1]TLPPOCT!#REF!</definedName>
    <definedName name="_55_2_1">[1]TLPPOCT!#REF!</definedName>
    <definedName name="_56work_pp_0601_9_1" localSheetId="7">[20]TLPPOCT!#REF!</definedName>
    <definedName name="_56work_pp_0601_9_1">[20]TLPPOCT!#REF!</definedName>
    <definedName name="_6__a_1_1">#REF!</definedName>
    <definedName name="_6_1_10_1" localSheetId="7">#REF!</definedName>
    <definedName name="_6_1_10_1">#REF!</definedName>
    <definedName name="_6_a_1_1" localSheetId="7">#REF!</definedName>
    <definedName name="_6_a_1_1">#REF!</definedName>
    <definedName name="_60_2_1_1" localSheetId="7">[21]TLPPOCT!#REF!</definedName>
    <definedName name="_60_2_1_1">[21]TLPPOCT!#REF!</definedName>
    <definedName name="_65_2_10_1" localSheetId="7">[1]TLPPOCT!#REF!</definedName>
    <definedName name="_65_2_10_1">[1]TLPPOCT!#REF!</definedName>
    <definedName name="_7__b_1">#REF!</definedName>
    <definedName name="_7_b_1" localSheetId="7">#REF!</definedName>
    <definedName name="_7_b_1">#REF!</definedName>
    <definedName name="_70_2_10_2" localSheetId="7">[1]TLPPOCT!#REF!</definedName>
    <definedName name="_70_2_10_2">[1]TLPPOCT!#REF!</definedName>
    <definedName name="_75_2_11_1" localSheetId="7">[1]TLPPOCT!#REF!</definedName>
    <definedName name="_75_2_11_1">[1]TLPPOCT!#REF!</definedName>
    <definedName name="_8__b_1_1">#REF!</definedName>
    <definedName name="_8_1_10_2" localSheetId="7">#REF!</definedName>
    <definedName name="_8_1_10_2">#REF!</definedName>
    <definedName name="_8_b_1_1" localSheetId="7">#REF!</definedName>
    <definedName name="_8_b_1_1">#REF!</definedName>
    <definedName name="_80_2_11_2" localSheetId="7">[1]TLPPOCT!#REF!</definedName>
    <definedName name="_80_2_11_2">[1]TLPPOCT!#REF!</definedName>
    <definedName name="_8485G">'[7]Stationwise Thermal _ Hydel Gen'!$GR$4:$HK$9</definedName>
    <definedName name="_85_2_8_1" localSheetId="7">[1]TLPPOCT!#REF!</definedName>
    <definedName name="_85_2_8_1">[1]TLPPOCT!#REF!</definedName>
    <definedName name="_9__p_1">#REF!</definedName>
    <definedName name="_9_p_1" localSheetId="7">#REF!</definedName>
    <definedName name="_9_p_1">#REF!</definedName>
    <definedName name="_90_2_8_2" localSheetId="7">[1]TLPPOCT!#REF!</definedName>
    <definedName name="_90_2_8_2">[1]TLPPOCT!#REF!</definedName>
    <definedName name="_95_2_9_1" localSheetId="7">[1]TLPPOCT!#REF!</definedName>
    <definedName name="_95_2_9_1">[1]TLPPOCT!#REF!</definedName>
    <definedName name="_a" localSheetId="7">#REF!</definedName>
    <definedName name="_a">#REF!</definedName>
    <definedName name="_a_1" localSheetId="7">#REF!</definedName>
    <definedName name="_a_1">#REF!</definedName>
    <definedName name="_a_1_11" localSheetId="7">#REF!</definedName>
    <definedName name="_a_1_11">#REF!</definedName>
    <definedName name="_a_1_6" localSheetId="7">#REF!</definedName>
    <definedName name="_a_1_6">#REF!</definedName>
    <definedName name="_a_10" localSheetId="7">#REF!</definedName>
    <definedName name="_a_10">#REF!</definedName>
    <definedName name="_a_11" localSheetId="7">#REF!</definedName>
    <definedName name="_a_11">#REF!</definedName>
    <definedName name="_b" localSheetId="7">#REF!</definedName>
    <definedName name="_b">#REF!</definedName>
    <definedName name="_b_1" localSheetId="7">#REF!</definedName>
    <definedName name="_b_1">#REF!</definedName>
    <definedName name="_b_10" localSheetId="7">#REF!</definedName>
    <definedName name="_b_10">#REF!</definedName>
    <definedName name="_b_11" localSheetId="7">#REF!</definedName>
    <definedName name="_b_11">#REF!</definedName>
    <definedName name="_brh1" localSheetId="7" hidden="1">{"'Sheet1'!$A$4386:$N$4591"}</definedName>
    <definedName name="_brh1" hidden="1">{"'Sheet1'!$A$4386:$N$4591"}</definedName>
    <definedName name="_brh2" hidden="1">{"'Sheet1'!$A$4386:$N$4591"}</definedName>
    <definedName name="_BSD1">"$#REF!.$D$9:$F$81"</definedName>
    <definedName name="_BSD2">"$#REF!.$D$9:$F$81"</definedName>
    <definedName name="_C">"$#REF!.$IE$850:$IE$863"</definedName>
    <definedName name="_CZ1">[6]data!$F$721</definedName>
    <definedName name="_Dist_Bin" localSheetId="7" hidden="1">#REF!</definedName>
    <definedName name="_Dist_Bin" hidden="1">#REF!</definedName>
    <definedName name="_Dist_Values" localSheetId="7" hidden="1">#REF!</definedName>
    <definedName name="_Dist_Values" hidden="1">#REF!</definedName>
    <definedName name="_f">"$#REF!.$IT$8194"</definedName>
    <definedName name="_Fill" localSheetId="7" hidden="1">#REF!</definedName>
    <definedName name="_Fill" hidden="1">#REF!</definedName>
    <definedName name="_xlnm._FilterDatabase" hidden="1">[22]Dom!$E$9:$S$13</definedName>
    <definedName name="_H">"'file:///G:/Data/ICEA/EMR YEARLY/EMR2005-06.XLS'#$'STN WISE EMR'.$#REF!$#REF!"</definedName>
    <definedName name="_H_4">"'file:///C:/Documents and Settings/Valued Acer Customer/Desktop/Data/ICEA/EMR YEARLY/EMR2005-06.XLS'#$'STN WISE EMR'.$#REF!$#REF!"</definedName>
    <definedName name="_H_5">"'file:///C:/Documents and Settings/Valued Acer Customer/Desktop/Data/ICEA/EMR YEARLY/EMR2005-06.XLS'#$'STN WISE EMR'.$#REF!$#REF!"</definedName>
    <definedName name="_IED1">"$#REF!.$D$9:$F$49"</definedName>
    <definedName name="_IED2">"$#REF!.$D$9:$F$49"</definedName>
    <definedName name="_Iz65536" localSheetId="7">#REF!</definedName>
    <definedName name="_Iz65536">#REF!</definedName>
    <definedName name="_Key1" localSheetId="7" hidden="1">[15]zpF0001!$E$39:$E$78</definedName>
    <definedName name="_Key1" hidden="1">[15]zpF0001!$E$39:$E$78</definedName>
    <definedName name="_Key2" localSheetId="7" hidden="1">[15]zpF0001!$O$149:$O$158</definedName>
    <definedName name="_Key2" hidden="1">[15]zpF0001!$O$149:$O$158</definedName>
    <definedName name="_key3" localSheetId="7" hidden="1">'[23]mpmla wise pp01_02'!#REF!</definedName>
    <definedName name="_key3" hidden="1">'[23]mpmla wise pp01_02'!#REF!</definedName>
    <definedName name="_L">[3]DLC!$HR$111</definedName>
    <definedName name="_LD1">[3]DLC!$K$59:$AF$8180</definedName>
    <definedName name="_LD2">[3]DLC!$GR$56:$HT$8181</definedName>
    <definedName name="_LD3">[3]DLC!$HV$57:$IO$8181</definedName>
    <definedName name="_LD4">[3]DLC!$AH$32:$BE$8180</definedName>
    <definedName name="_LD5">[3]DLC!$GR$53:$HK$8180</definedName>
    <definedName name="_LD6">[3]DLC!$GR$69:$HL$8180</definedName>
    <definedName name="_LR1">"$#REF!.$I$64:$AA$186"</definedName>
    <definedName name="_LR2">"$#REF!.$I$195:$AA$217"</definedName>
    <definedName name="_Order1" hidden="1">255</definedName>
    <definedName name="_Order2" hidden="1">255</definedName>
    <definedName name="_p" localSheetId="7">#REF!</definedName>
    <definedName name="_p">#REF!</definedName>
    <definedName name="_p_1" localSheetId="7">#REF!</definedName>
    <definedName name="_p_1">#REF!</definedName>
    <definedName name="_PMT2" hidden="1">#REF!</definedName>
    <definedName name="_Q">[3]DLC!$GS$323:$GS$335</definedName>
    <definedName name="_S8" localSheetId="7">#REF!</definedName>
    <definedName name="_S8">#REF!</definedName>
    <definedName name="_S88" localSheetId="7">#REF!</definedName>
    <definedName name="_S88">#REF!</definedName>
    <definedName name="_S888" localSheetId="7">#REF!</definedName>
    <definedName name="_S888">#REF!</definedName>
    <definedName name="_SCH6">"'file:///G:/201-04REL-Final.xls'#$04REL.$#REF!$#REF!"</definedName>
    <definedName name="_SF01" localSheetId="7">[13]LMAIN!#REF!</definedName>
    <definedName name="_SF01">[13]LMAIN!#REF!</definedName>
    <definedName name="_SF010907" localSheetId="7">[13]LMAIN!#REF!</definedName>
    <definedName name="_SF010907">[13]LMAIN!#REF!</definedName>
    <definedName name="_SF02" localSheetId="7">[13]LMAIN!#REF!</definedName>
    <definedName name="_SF02">[13]LMAIN!#REF!</definedName>
    <definedName name="_SF020506" localSheetId="7">[13]LMAIN!#REF!</definedName>
    <definedName name="_SF020506">[13]LMAIN!#REF!</definedName>
    <definedName name="_SF0209" localSheetId="7">[13]LMAIN!#REF!</definedName>
    <definedName name="_SF0209">[13]LMAIN!#REF!</definedName>
    <definedName name="_SF020907" localSheetId="7">[13]LMAIN!#REF!</definedName>
    <definedName name="_SF020907">[13]LMAIN!#REF!</definedName>
    <definedName name="_SF020912" localSheetId="7">[13]LMAIN!#REF!</definedName>
    <definedName name="_SF020912">[13]LMAIN!#REF!</definedName>
    <definedName name="_SF03" localSheetId="7">[13]LMAIN!#REF!</definedName>
    <definedName name="_SF03">[13]LMAIN!#REF!</definedName>
    <definedName name="_SF030907" localSheetId="7">[13]LMAIN!#REF!</definedName>
    <definedName name="_SF030907">[13]LMAIN!#REF!</definedName>
    <definedName name="_SF044" localSheetId="7">[13]LMAIN!#REF!</definedName>
    <definedName name="_SF044">[13]LMAIN!#REF!</definedName>
    <definedName name="_SF07" localSheetId="7">[13]LMAIN!#REF!</definedName>
    <definedName name="_SF07">[13]LMAIN!#REF!</definedName>
    <definedName name="_SF070805" localSheetId="7">[13]LMAIN!#REF!</definedName>
    <definedName name="_SF070805">[13]LMAIN!#REF!</definedName>
    <definedName name="_SF070809" localSheetId="7">[13]LMAIN!#REF!</definedName>
    <definedName name="_SF070809">[13]LMAIN!#REF!</definedName>
    <definedName name="_SF0709" localSheetId="7">[13]LMAIN!#REF!</definedName>
    <definedName name="_SF0709">[13]LMAIN!#REF!</definedName>
    <definedName name="_SF070907" localSheetId="7">[13]LMAIN!#REF!</definedName>
    <definedName name="_SF070907">[13]LMAIN!#REF!</definedName>
    <definedName name="_SF080706" localSheetId="7">[13]LMAIN!#REF!</definedName>
    <definedName name="_SF080706">[13]LMAIN!#REF!</definedName>
    <definedName name="_SF080709" localSheetId="7">[13]LMAIN!#REF!</definedName>
    <definedName name="_SF080709">[13]LMAIN!#REF!</definedName>
    <definedName name="_SF090726" localSheetId="7">[13]LMAIN!#REF!</definedName>
    <definedName name="_SF090726">[13]LMAIN!#REF!</definedName>
    <definedName name="_SF26" localSheetId="7">[13]LMAIN!#REF!</definedName>
    <definedName name="_SF26">[13]LMAIN!#REF!</definedName>
    <definedName name="_SF260907" localSheetId="7">[13]LMAIN!#REF!</definedName>
    <definedName name="_SF260907">[13]LMAIN!#REF!</definedName>
    <definedName name="_SF31" localSheetId="7">[13]LMAIN!#REF!</definedName>
    <definedName name="_SF31">[13]LMAIN!#REF!</definedName>
    <definedName name="_SF3108" localSheetId="7">[13]LMAIN!#REF!</definedName>
    <definedName name="_SF3108">[13]LMAIN!#REF!</definedName>
    <definedName name="_SF310807" localSheetId="7">[13]LMAIN!#REF!</definedName>
    <definedName name="_SF310807">[13]LMAIN!#REF!</definedName>
    <definedName name="_SF3109" localSheetId="7">[13]LMAIN!#REF!</definedName>
    <definedName name="_SF3109">[13]LMAIN!#REF!</definedName>
    <definedName name="_SF310907" localSheetId="7">[13]LMAIN!#REF!</definedName>
    <definedName name="_SF310907">[13]LMAIN!#REF!</definedName>
    <definedName name="_SF33" localSheetId="7">[13]LMAIN!#REF!</definedName>
    <definedName name="_SF33">[13]LMAIN!#REF!</definedName>
    <definedName name="_SFB1" localSheetId="7">[13]LMAIN!#REF!</definedName>
    <definedName name="_SFB1">[13]LMAIN!#REF!</definedName>
    <definedName name="_SH1">'[7]Executive Summary _Thermal'!$A$4:$H$108</definedName>
    <definedName name="_SH10">'[7]Executive Summary _Thermal'!$A$4:$G$118</definedName>
    <definedName name="_SH11">'[7]Executive Summary _Thermal'!$A$4:$H$167</definedName>
    <definedName name="_SH2">'[7]Executive Summary _Thermal'!$A$4:$H$157</definedName>
    <definedName name="_SH3">'[7]Executive Summary _Thermal'!$A$4:$H$136</definedName>
    <definedName name="_SH4">'[7]Executive Summary _Thermal'!$A$4:$H$96</definedName>
    <definedName name="_SH5">'[7]Executive Summary _Thermal'!$A$4:$H$96</definedName>
    <definedName name="_SH6">'[7]Executive Summary _Thermal'!$A$4:$H$95</definedName>
    <definedName name="_SH7">'[7]Executive Summary _Thermal'!$A$4:$H$163</definedName>
    <definedName name="_SH8">'[7]Executive Summary _Thermal'!$A$4:$H$133</definedName>
    <definedName name="_SH9">'[7]Executive Summary _Thermal'!$A$4:$H$194</definedName>
    <definedName name="_SM09" localSheetId="7">[13]LMAIN!#REF!</definedName>
    <definedName name="_SM09">[13]LMAIN!#REF!</definedName>
    <definedName name="_Sort" localSheetId="7" hidden="1">[15]zpF0001!$A$39:$CB$78</definedName>
    <definedName name="_Sort" hidden="1">[15]zpF0001!$A$39:$CB$78</definedName>
    <definedName name="_SPA007" localSheetId="7">[10]TLPPOCT!#REF!</definedName>
    <definedName name="_SPA007">[10]TLPPOCT!#REF!</definedName>
    <definedName name="_SUM1" localSheetId="7">[13]LMAIN!#REF!</definedName>
    <definedName name="_SUM1">[13]LMAIN!#REF!</definedName>
    <definedName name="_V">"'file://Aeja/e/DATA/DATA4/DATA/ANNUAL/0203/DATA/DATA4/DATA/ANNUAL/0102/ANNUAL.XLS'#$'R_Hrs_ Since Comm'.$#REF!$#REF!"</definedName>
    <definedName name="_X">"$#REF!.$U$12"</definedName>
    <definedName name="_Yr0203">#REF!</definedName>
    <definedName name="_Yr0304">#REF!</definedName>
    <definedName name="_Z">"$#REF!.$#REF!$#REF!"</definedName>
    <definedName name="a">'[13]shp_T&amp;D_drive'!$A$1:$AE$31</definedName>
    <definedName name="a_10">[24]shp_T_D_drive!$A$1:$AE$31</definedName>
    <definedName name="a_11">[24]shp_T_D_drive!$A$1:$AE$31</definedName>
    <definedName name="a_17">[24]shp_T_D_drive!$A$1:$AE$31</definedName>
    <definedName name="a_18">[24]shp_T_D_drive!$A$1:$AE$31</definedName>
    <definedName name="a_2">[25]shp_T_D_drive!$A$1:$AE$31</definedName>
    <definedName name="A_4" localSheetId="7">"$#REF!.$IU$7803"</definedName>
    <definedName name="a_4">[25]shp_T_D_drive!$A$1:$AE$31</definedName>
    <definedName name="a_5" localSheetId="7">[25]shp_T_D_drive!$A$1:$AE$31</definedName>
    <definedName name="a_5">[13]shp_T_D_drive!$A$1:$AE$31</definedName>
    <definedName name="a_6">[13]shp_T_D_drive!$A$1:$AE$31</definedName>
    <definedName name="a_8" localSheetId="7">[24]shp_T_D_drive!$A$1:$AE$31</definedName>
    <definedName name="a_8">[25]shp_T_D_drive!$A$1:$AE$31</definedName>
    <definedName name="a_9" localSheetId="7">[24]shp_T_D_drive!$A$1:$AE$31</definedName>
    <definedName name="a_9">[25]shp_T_D_drive!$A$1:$AE$31</definedName>
    <definedName name="aa">'[13]shp_T&amp;D_drive'!$A$1:$AE$31</definedName>
    <definedName name="aa_10">[24]shp_T_D_drive!$A$1:$AE$31</definedName>
    <definedName name="aa_11">[24]shp_T_D_drive!$A$1:$AE$31</definedName>
    <definedName name="aa_17">[24]shp_T_D_drive!$A$1:$AE$31</definedName>
    <definedName name="aa_18">[24]shp_T_D_drive!$A$1:$AE$31</definedName>
    <definedName name="aa_2">[25]shp_T_D_drive!$A$1:$AE$31</definedName>
    <definedName name="aa_4">[25]shp_T_D_drive!$A$1:$AE$31</definedName>
    <definedName name="aa_5" localSheetId="7">[25]shp_T_D_drive!$A$1:$AE$31</definedName>
    <definedName name="aa_5">[13]shp_T_D_drive!$A$1:$AE$31</definedName>
    <definedName name="aa_6">[13]shp_T_D_drive!$A$1:$AE$31</definedName>
    <definedName name="aa_8" localSheetId="7">[24]shp_T_D_drive!$A$1:$AE$31</definedName>
    <definedName name="aa_8">[25]shp_T_D_drive!$A$1:$AE$31</definedName>
    <definedName name="aa_9" localSheetId="7">[24]shp_T_D_drive!$A$1:$AE$31</definedName>
    <definedName name="aa_9">[25]shp_T_D_drive!$A$1:$AE$31</definedName>
    <definedName name="aaa" localSheetId="7" hidden="1">'[15]mpmla wise pp01_02'!#REF!</definedName>
    <definedName name="aaa" hidden="1">'[15]mpmla wise pp01_02'!#REF!</definedName>
    <definedName name="aaaa" localSheetId="7" hidden="1">#REF!</definedName>
    <definedName name="aaaa" hidden="1">#REF!</definedName>
    <definedName name="AB" localSheetId="7">[13]LMAIN!#REF!</definedName>
    <definedName name="AB">[13]LMAIN!#REF!</definedName>
    <definedName name="AC" localSheetId="7">[13]LMAIN!#REF!</definedName>
    <definedName name="AC">[13]LMAIN!#REF!</definedName>
    <definedName name="acl" localSheetId="7">[13]LMAIN!#REF!</definedName>
    <definedName name="acl">[13]LMAIN!#REF!</definedName>
    <definedName name="ACQ" localSheetId="7">[13]LMAIN!#REF!</definedName>
    <definedName name="ACQ">[13]LMAIN!#REF!</definedName>
    <definedName name="Acti" localSheetId="7" hidden="1">{"'Sheet1'!$A$4386:$N$4591"}</definedName>
    <definedName name="Acti" hidden="1">{"'Sheet1'!$A$4386:$N$4591"}</definedName>
    <definedName name="ACZ" localSheetId="7">[13]LMAIN!#REF!</definedName>
    <definedName name="ACZ">[13]LMAIN!#REF!</definedName>
    <definedName name="AD" localSheetId="7">[13]LMAIN!#REF!</definedName>
    <definedName name="AD">[13]LMAIN!#REF!</definedName>
    <definedName name="ADL.63">[26]Addl_40!$A$38:$I$284</definedName>
    <definedName name="ADZ" localSheetId="7">[13]LMAIN!#REF!</definedName>
    <definedName name="ADZ">[13]LMAIN!#REF!</definedName>
    <definedName name="af" localSheetId="7">[13]LMAIN!#REF!</definedName>
    <definedName name="af">[13]LMAIN!#REF!</definedName>
    <definedName name="afb" localSheetId="7">[13]LMAIN!#REF!</definedName>
    <definedName name="afb">[13]LMAIN!#REF!</definedName>
    <definedName name="afl" localSheetId="7">[13]LMAIN!#REF!</definedName>
    <definedName name="afl">[13]LMAIN!#REF!</definedName>
    <definedName name="agmeter" localSheetId="7">#REF!</definedName>
    <definedName name="agmeter">#REF!</definedName>
    <definedName name="agmeter_1" localSheetId="7">#REF!</definedName>
    <definedName name="agmeter_1">#REF!</definedName>
    <definedName name="agmeter_10" localSheetId="7">#REF!</definedName>
    <definedName name="agmeter_10">#REF!</definedName>
    <definedName name="agmeter_11" localSheetId="7">#REF!</definedName>
    <definedName name="agmeter_11">#REF!</definedName>
    <definedName name="agmeter_17" localSheetId="7">#REF!</definedName>
    <definedName name="agmeter_17">#REF!</definedName>
    <definedName name="agmeter_18" localSheetId="7">#REF!</definedName>
    <definedName name="agmeter_18">#REF!</definedName>
    <definedName name="agmeter_2" localSheetId="7">#REF!</definedName>
    <definedName name="agmeter_2">#REF!</definedName>
    <definedName name="agmeter_5" localSheetId="7">#REF!</definedName>
    <definedName name="agmeter_5">#REF!</definedName>
    <definedName name="agmeter_8" localSheetId="7">#REF!</definedName>
    <definedName name="agmeter_8">#REF!</definedName>
    <definedName name="agmeter_9" localSheetId="7">#REF!</definedName>
    <definedName name="agmeter_9">#REF!</definedName>
    <definedName name="agri">"$#REF!.$A$160"</definedName>
    <definedName name="AHR" localSheetId="7">[13]LMAIN!#REF!</definedName>
    <definedName name="AHR">[13]LMAIN!#REF!</definedName>
    <definedName name="AI" localSheetId="7">[13]LMAIN!#REF!</definedName>
    <definedName name="AI">[13]LMAIN!#REF!</definedName>
    <definedName name="AJ" localSheetId="7">[13]LMAIN!#REF!</definedName>
    <definedName name="AJ">[13]LMAIN!#REF!</definedName>
    <definedName name="al" localSheetId="7">[13]LMAIN!#REF!</definedName>
    <definedName name="al">[13]LMAIN!#REF!</definedName>
    <definedName name="ALL_FDR_0203">#REF!</definedName>
    <definedName name="ALL_FDR0304">#REF!</definedName>
    <definedName name="All_fdr0405">#REF!</definedName>
    <definedName name="ALL_sub_dn">#REF!</definedName>
    <definedName name="ann" localSheetId="7" hidden="1">{"'Sheet1'!$A$4386:$N$4591"}</definedName>
    <definedName name="ann" hidden="1">{"'Sheet1'!$A$4386:$N$4591"}</definedName>
    <definedName name="anne13" localSheetId="7" hidden="1">'[11]mpmla wise pp02_03'!#REF!</definedName>
    <definedName name="anne13" hidden="1">'[11]mpmla wise pp02_03'!#REF!</definedName>
    <definedName name="anne9" localSheetId="7" hidden="1">'[11]mpmla wise pp02_03'!#REF!</definedName>
    <definedName name="anne9" hidden="1">'[11]mpmla wise pp02_03'!#REF!</definedName>
    <definedName name="annex" hidden="1">{#N/A,#N/A,FALSE,"1.1";#N/A,#N/A,FALSE,"1.1a";#N/A,#N/A,FALSE,"1.1b";#N/A,#N/A,FALSE,"1.1c";#N/A,#N/A,FALSE,"1.1e";#N/A,#N/A,FALSE,"1.1f";#N/A,#N/A,FALSE,"1.1g";#N/A,#N/A,FALSE,"1.1h_D";#N/A,#N/A,FALSE,"1.1h_T";#N/A,#N/A,FALSE,"1.2";#N/A,#N/A,FALSE,"1.3b";#N/A,#N/A,FALSE,"1.3";#N/A,#N/A,FALSE,"1.4";#N/A,#N/A,FALSE,"1.5";#N/A,#N/A,FALSE,"1.6";#N/A,#N/A,FALSE,"SOD";#N/A,#N/A,FALSE,"CF"}</definedName>
    <definedName name="APP" localSheetId="7">#REF!</definedName>
    <definedName name="APP">#REF!</definedName>
    <definedName name="AprilMay" localSheetId="7" hidden="1">{"'Sheet1'!$A$4386:$N$4591"}</definedName>
    <definedName name="AprilMay" hidden="1">{"'Sheet1'!$A$4386:$N$4591"}</definedName>
    <definedName name="arr">#REF!</definedName>
    <definedName name="as">'[13]shp_T&amp;D_drive'!$A$1:$AE$31</definedName>
    <definedName name="as_10">[24]shp_T_D_drive!$A$1:$AE$31</definedName>
    <definedName name="as_11">[24]shp_T_D_drive!$A$1:$AE$31</definedName>
    <definedName name="as_17">[24]shp_T_D_drive!$A$1:$AE$31</definedName>
    <definedName name="as_18">[24]shp_T_D_drive!$A$1:$AE$31</definedName>
    <definedName name="as_2">[25]shp_T_D_drive!$A$1:$AE$31</definedName>
    <definedName name="as_4">[25]shp_T_D_drive!$A$1:$AE$31</definedName>
    <definedName name="as_5" localSheetId="7">[25]shp_T_D_drive!$A$1:$AE$31</definedName>
    <definedName name="as_5">[13]shp_T_D_drive!$A$1:$AE$31</definedName>
    <definedName name="as_6">[13]shp_T_D_drive!$A$1:$AE$31</definedName>
    <definedName name="as_8" localSheetId="7">[24]shp_T_D_drive!$A$1:$AE$31</definedName>
    <definedName name="as_8">[25]shp_T_D_drive!$A$1:$AE$31</definedName>
    <definedName name="as_9" localSheetId="7">[24]shp_T_D_drive!$A$1:$AE$31</definedName>
    <definedName name="as_9">[25]shp_T_D_drive!$A$1:$AE$31</definedName>
    <definedName name="ASC" localSheetId="7">[13]LMAIN!#REF!</definedName>
    <definedName name="ASC">[13]LMAIN!#REF!</definedName>
    <definedName name="asd" localSheetId="7" hidden="1">{"'Sheet1'!$A$4386:$N$4591"}</definedName>
    <definedName name="asd" hidden="1">{"'Sheet1'!$A$4386:$N$4591"}</definedName>
    <definedName name="asdf" localSheetId="7">[13]LMAIN!#REF!</definedName>
    <definedName name="asdf">[13]LMAIN!#REF!</definedName>
    <definedName name="asdsdfF" localSheetId="7">#REF!</definedName>
    <definedName name="asdsdfF">#REF!</definedName>
    <definedName name="ASS" localSheetId="7">#REF!</definedName>
    <definedName name="ASS">#REF!</definedName>
    <definedName name="ASSUMPTIONS">"$#REF!.$B$256:$AL$337"</definedName>
    <definedName name="ASSUMPTIONS_4">"$#REF!.$B$256:$AL$337"</definedName>
    <definedName name="ASSUMPTIONS_5">"$#REF!.$B$256:$AL$337"</definedName>
    <definedName name="ASX" localSheetId="7">[13]LMAIN!#REF!</definedName>
    <definedName name="ASX">[13]LMAIN!#REF!</definedName>
    <definedName name="ASXA" localSheetId="7">[13]LMAIN!#REF!</definedName>
    <definedName name="ASXA">[13]LMAIN!#REF!</definedName>
    <definedName name="ASXP" localSheetId="7">[13]LMAIN!#REF!</definedName>
    <definedName name="ASXP">[13]LMAIN!#REF!</definedName>
    <definedName name="asxv" localSheetId="7">[13]LMAIN!#REF!</definedName>
    <definedName name="asxv">[13]LMAIN!#REF!</definedName>
    <definedName name="ATCFMP_1_10" localSheetId="7">#REF!</definedName>
    <definedName name="ATCFMP_1_10">#REF!</definedName>
    <definedName name="ATCFMP_1_11" localSheetId="7">#REF!</definedName>
    <definedName name="ATCFMP_1_11">#REF!</definedName>
    <definedName name="ATCFMP_1_20">'[27]compar jgy'!$B$1:$H$259</definedName>
    <definedName name="ATCFMP_1_21">'[27]COMPARE AG'!$B$1:$H$147</definedName>
    <definedName name="ATCFMP_1_36" localSheetId="7">#REF!</definedName>
    <definedName name="ATCFMP_1_36">#REF!</definedName>
    <definedName name="ATCFMP_1_38" localSheetId="7">#REF!</definedName>
    <definedName name="ATCFMP_1_38">#REF!</definedName>
    <definedName name="ATCFMP_1_39" localSheetId="7">#REF!</definedName>
    <definedName name="ATCFMP_1_39">#REF!</definedName>
    <definedName name="ATCFMP_1_4" localSheetId="7">#REF!</definedName>
    <definedName name="ATCFMP_1_4">#REF!</definedName>
    <definedName name="ATCFMP_1_40" localSheetId="7">#REF!</definedName>
    <definedName name="ATCFMP_1_40">#REF!</definedName>
    <definedName name="ATCFMP_1_41" localSheetId="7">#REF!</definedName>
    <definedName name="ATCFMP_1_41">#REF!</definedName>
    <definedName name="ATCFMP_1_42" localSheetId="7">#REF!</definedName>
    <definedName name="ATCFMP_1_42">#REF!</definedName>
    <definedName name="ATCFMP_1_43" localSheetId="7">#REF!</definedName>
    <definedName name="ATCFMP_1_43">#REF!</definedName>
    <definedName name="ATCFMP_1_5" localSheetId="7">#REF!</definedName>
    <definedName name="ATCFMP_1_5">#REF!</definedName>
    <definedName name="ATCFMP_1_6" localSheetId="7">#REF!</definedName>
    <definedName name="ATCFMP_1_6">#REF!</definedName>
    <definedName name="ATCFMP_1_9" localSheetId="7">#REF!</definedName>
    <definedName name="ATCFMP_1_9">#REF!</definedName>
    <definedName name="ATCFMP_10_6" localSheetId="7">#REF!</definedName>
    <definedName name="ATCFMP_10_6">#REF!</definedName>
    <definedName name="ATCFMP_11_6" localSheetId="7">#REF!</definedName>
    <definedName name="ATCFMP_11_6">#REF!</definedName>
    <definedName name="ATCFMP_12_6" localSheetId="7">#REF!</definedName>
    <definedName name="ATCFMP_12_6">#REF!</definedName>
    <definedName name="ATCFMP_2">'[28]ruf fmp'!#REF!</definedName>
    <definedName name="ATCFMP_2_10" localSheetId="7">#REF!</definedName>
    <definedName name="ATCFMP_2_10">#REF!</definedName>
    <definedName name="ATCFMP_2_11" localSheetId="7">#REF!</definedName>
    <definedName name="ATCFMP_2_11">#REF!</definedName>
    <definedName name="ATCFMP_2_16" localSheetId="7">#REF!</definedName>
    <definedName name="ATCFMP_2_16">#REF!</definedName>
    <definedName name="ATCFMP_2_36" localSheetId="7">#REF!</definedName>
    <definedName name="ATCFMP_2_36">#REF!</definedName>
    <definedName name="ATCFMP_2_39" localSheetId="7">#REF!</definedName>
    <definedName name="ATCFMP_2_39">#REF!</definedName>
    <definedName name="ATCFMP_2_41" localSheetId="7">#REF!</definedName>
    <definedName name="ATCFMP_2_41">#REF!</definedName>
    <definedName name="ATCFMP_2_5" localSheetId="7">#REF!</definedName>
    <definedName name="ATCFMP_2_5">#REF!</definedName>
    <definedName name="ATCFMP_2_6" localSheetId="7">#REF!</definedName>
    <definedName name="ATCFMP_2_6">#REF!</definedName>
    <definedName name="ATCFMP_2_9" localSheetId="7">#REF!</definedName>
    <definedName name="ATCFMP_2_9">#REF!</definedName>
    <definedName name="ATCFMP_20">'[27]compar jgy'!$B$1:$H$105</definedName>
    <definedName name="ATCFMP_21">'[27]COMPARE AG'!$B$1:$H$106</definedName>
    <definedName name="ATCFMP_3" localSheetId="7">#REF!</definedName>
    <definedName name="ATCFMP_3">#REF!</definedName>
    <definedName name="ATCFMP_3_10" localSheetId="7">#REF!</definedName>
    <definedName name="ATCFMP_3_10">#REF!</definedName>
    <definedName name="ATCFMP_3_11" localSheetId="7">#REF!</definedName>
    <definedName name="ATCFMP_3_11">#REF!</definedName>
    <definedName name="ATCFMP_3_16" localSheetId="7">#REF!</definedName>
    <definedName name="ATCFMP_3_16">#REF!</definedName>
    <definedName name="ATCFMP_3_39" localSheetId="7">#REF!</definedName>
    <definedName name="ATCFMP_3_39">#REF!</definedName>
    <definedName name="ATCFMP_3_41" localSheetId="7">#REF!</definedName>
    <definedName name="ATCFMP_3_41">#REF!</definedName>
    <definedName name="ATCFMP_3_5" localSheetId="7">#REF!</definedName>
    <definedName name="ATCFMP_3_5">#REF!</definedName>
    <definedName name="ATCFMP_3_6" localSheetId="7">#REF!</definedName>
    <definedName name="ATCFMP_3_6">#REF!</definedName>
    <definedName name="ATCFMP_3_9" localSheetId="7">#REF!</definedName>
    <definedName name="ATCFMP_3_9">#REF!</definedName>
    <definedName name="ATCFMP_36" localSheetId="7">#REF!</definedName>
    <definedName name="ATCFMP_36">#REF!</definedName>
    <definedName name="ATCFMP_38" localSheetId="7">#REF!</definedName>
    <definedName name="ATCFMP_38">#REF!</definedName>
    <definedName name="ATCFMP_39" localSheetId="7">#REF!</definedName>
    <definedName name="ATCFMP_39">#REF!</definedName>
    <definedName name="ATCFMP_4" localSheetId="7">#REF!</definedName>
    <definedName name="ATCFMP_4">#REF!</definedName>
    <definedName name="ATCFMP_4_5" localSheetId="7">#REF!</definedName>
    <definedName name="ATCFMP_4_5">#REF!</definedName>
    <definedName name="ATCFMP_4_6" localSheetId="7">#REF!</definedName>
    <definedName name="ATCFMP_4_6">#REF!</definedName>
    <definedName name="ATCFMP_4_9" localSheetId="7">#REF!</definedName>
    <definedName name="ATCFMP_4_9">#REF!</definedName>
    <definedName name="ATCFMP_40" localSheetId="7">#REF!</definedName>
    <definedName name="ATCFMP_40">#REF!</definedName>
    <definedName name="ATCFMP_41" localSheetId="7">#REF!</definedName>
    <definedName name="ATCFMP_41">#REF!</definedName>
    <definedName name="ATCFMP_42" localSheetId="7">#REF!</definedName>
    <definedName name="ATCFMP_42">#REF!</definedName>
    <definedName name="ATCFMP_43" localSheetId="7">#REF!</definedName>
    <definedName name="ATCFMP_43">#REF!</definedName>
    <definedName name="ATCFMP_5_5" localSheetId="7">#REF!</definedName>
    <definedName name="ATCFMP_5_5">#REF!</definedName>
    <definedName name="ATCFMP_5_6" localSheetId="7">#REF!</definedName>
    <definedName name="ATCFMP_5_6">#REF!</definedName>
    <definedName name="ATCFMP_5_9" localSheetId="7">#REF!</definedName>
    <definedName name="ATCFMP_5_9">#REF!</definedName>
    <definedName name="ATCFMP_6_5" localSheetId="7">#REF!</definedName>
    <definedName name="ATCFMP_6_5">#REF!</definedName>
    <definedName name="ATCFMP_6_6" localSheetId="7">#REF!</definedName>
    <definedName name="ATCFMP_6_6">#REF!</definedName>
    <definedName name="ATCFMP_6_9" localSheetId="7">#REF!</definedName>
    <definedName name="ATCFMP_6_9">#REF!</definedName>
    <definedName name="ATCFMP_7_6" localSheetId="7">#REF!</definedName>
    <definedName name="ATCFMP_7_6">#REF!</definedName>
    <definedName name="ATCFMP_8_6" localSheetId="7">#REF!</definedName>
    <definedName name="ATCFMP_8_6">#REF!</definedName>
    <definedName name="ATCFMP_9_6" localSheetId="7">#REF!</definedName>
    <definedName name="ATCFMP_9_6">#REF!</definedName>
    <definedName name="AUX">'[7]Executive Summary _Thermal'!$A$4:$H$95</definedName>
    <definedName name="b" hidden="1">{#N/A,#N/A,FALSE,"1.1";#N/A,#N/A,FALSE,"1.1a";#N/A,#N/A,FALSE,"1.1b";#N/A,#N/A,FALSE,"1.1c";#N/A,#N/A,FALSE,"1.1e";#N/A,#N/A,FALSE,"1.1f";#N/A,#N/A,FALSE,"1.1g";#N/A,#N/A,FALSE,"1.1h_D";#N/A,#N/A,FALSE,"1.1h_T";#N/A,#N/A,FALSE,"1.2";#N/A,#N/A,FALSE,"1.3b";#N/A,#N/A,FALSE,"1.3";#N/A,#N/A,FALSE,"1.4";#N/A,#N/A,FALSE,"1.5";#N/A,#N/A,FALSE,"1.6";#N/A,#N/A,FALSE,"SOD";#N/A,#N/A,FALSE,"CF"}</definedName>
    <definedName name="ba">'[29]STN WISE EMR'!#REF!</definedName>
    <definedName name="barwala">'[29]STN WISE EMR'!#REF!</definedName>
    <definedName name="BCD" localSheetId="7">[13]LMAIN!#REF!</definedName>
    <definedName name="BCD">[13]LMAIN!#REF!</definedName>
    <definedName name="BH">"'file:///G:/Data/ICEA/EMR YEARLY/EMR2005-06.XLS'#$'STN WISE EMR'.$#REF!$#REF!:$#REF!$#REF!"</definedName>
    <definedName name="BH_4">"'file:///C:/Documents and Settings/Valued Acer Customer/Desktop/Data/ICEA/EMR YEARLY/EMR2005-06.XLS'#$'STN WISE EMR'.$#REF!$#REF!:$#REF!$#REF!"</definedName>
    <definedName name="BH_5">"'file:///C:/Documents and Settings/Valued Acer Customer/Desktop/Data/ICEA/EMR YEARLY/EMR2005-06.XLS'#$'STN WISE EMR'.$#REF!$#REF!:$#REF!$#REF!"</definedName>
    <definedName name="Bharuch" localSheetId="7">'[30]132 KV 3ARS BHEL SF6'!#REF!</definedName>
    <definedName name="Bharuch">'[30]132 KV 3ARS BHEL SF6'!#REF!</definedName>
    <definedName name="brh" localSheetId="7" hidden="1">{"'Sheet1'!$A$4386:$N$4591"}</definedName>
    <definedName name="brh" hidden="1">{"'Sheet1'!$A$4386:$N$4591"}</definedName>
    <definedName name="BRH_4">"'file:///C:/Documents and Settings/Valued Acer Customer/Desktop/Data/ICEA/EMR YEARLY/EMR2005-06.XLS'#$'STN WISE EMR'.$#REF!$#REF!:$#REF!$#REF!"</definedName>
    <definedName name="BRH_5">"'file:///C:/Documents and Settings/Valued Acer Customer/Desktop/Data/ICEA/EMR YEARLY/EMR2005-06.XLS'#$'STN WISE EMR'.$#REF!$#REF!:$#REF!$#REF!"</definedName>
    <definedName name="BUS">"$#REF!.$B$2:$G$526"</definedName>
    <definedName name="BVB" localSheetId="7">[13]LMAIN!#REF!</definedName>
    <definedName name="BVB">[13]LMAIN!#REF!</definedName>
    <definedName name="BVP" localSheetId="7">[13]LMAIN!#REF!</definedName>
    <definedName name="BVP">[13]LMAIN!#REF!</definedName>
    <definedName name="Cap_add_and_loss_assumptions">"$#REF!.$A$257:$AB$334"</definedName>
    <definedName name="Cap_add_and_loss_assumptions_4">"$#REF!.$A$257:$AB$334"</definedName>
    <definedName name="Cap_add_and_loss_assumptions_5">"$#REF!.$A$257:$AB$334"</definedName>
    <definedName name="cc" hidden="1">{#N/A,#N/A,FALSE,"1.1";#N/A,#N/A,FALSE,"1.1a";#N/A,#N/A,FALSE,"1.1b";#N/A,#N/A,FALSE,"1.1c";#N/A,#N/A,FALSE,"1.1e";#N/A,#N/A,FALSE,"1.1f";#N/A,#N/A,FALSE,"1.1g";#N/A,#N/A,FALSE,"1.1h_D";#N/A,#N/A,FALSE,"1.1h_T";#N/A,#N/A,FALSE,"1.2";#N/A,#N/A,FALSE,"1.3b";#N/A,#N/A,FALSE,"1.3";#N/A,#N/A,FALSE,"1.4";#N/A,#N/A,FALSE,"1.5";#N/A,#N/A,FALSE,"1.6";#N/A,#N/A,FALSE,"SOD";#N/A,#N/A,FALSE,"CF"}</definedName>
    <definedName name="CDGD">"'file://Aeja/e/DATA/DATA4/DATA/ANNUAL/0203/DATA4/DATA/ANNUAL/9900/YRDATA/CSD.XLW'#$C_S_GENERATION.$#REF!$#REF!:$#REF!$#REF!"</definedName>
    <definedName name="CHK" localSheetId="7">#REF!</definedName>
    <definedName name="CHK">#REF!</definedName>
    <definedName name="CIR" localSheetId="7">#REF!</definedName>
    <definedName name="CIR">#REF!</definedName>
    <definedName name="CIRCLE" localSheetId="7">#REF!</definedName>
    <definedName name="CIRCLE">#REF!</definedName>
    <definedName name="CMTHLOSS_12" localSheetId="7">#REF!</definedName>
    <definedName name="CMTHLOSS_12">#REF!</definedName>
    <definedName name="CMTHLOSS_2" localSheetId="7">#REF!</definedName>
    <definedName name="CMTHLOSS_2">#REF!</definedName>
    <definedName name="CMTHLOSS_3" localSheetId="7">#REF!</definedName>
    <definedName name="CMTHLOSS_3">#REF!</definedName>
    <definedName name="CMTHLOSS_36" localSheetId="7">#REF!</definedName>
    <definedName name="CMTHLOSS_36">#REF!</definedName>
    <definedName name="COAL">'[7]Executive Summary _Thermal'!$A$4:$H$96</definedName>
    <definedName name="Consumers">"$#REF!.$A$54:$M$81"</definedName>
    <definedName name="Consumers_4">"$#REF!.$A$54:$M$81"</definedName>
    <definedName name="Consumers_5">"$#REF!.$A$54:$M$81"</definedName>
    <definedName name="ControlOfCisternCapacityInLitres" localSheetId="7">#REF!</definedName>
    <definedName name="ControlOfCisternCapacityInLitres">#REF!</definedName>
    <definedName name="CR">[3]DLC!$GS$40:$HM$87</definedName>
    <definedName name="_xlnm.Criteria">[3]DLC!$GS$304:$HF$305</definedName>
    <definedName name="Critical">[31]Lookups!$C$2:$C$4</definedName>
    <definedName name="CRK" localSheetId="7">[13]LMAIN!#REF!</definedName>
    <definedName name="CRK">[13]LMAIN!#REF!</definedName>
    <definedName name="CSMPD">"'file://Aeja/e/DATA/DATA4/DATA/ANNUAL/0203/DATA4/DATA/ANNUAL/9900/YRDATA/CSD.XLW'#$C_S_GENERATION.$#REF!$#REF!:$#REF!$#REF!"</definedName>
    <definedName name="CTDCOMP_2" localSheetId="7">#REF!</definedName>
    <definedName name="CTDCOMP_2">#REF!</definedName>
    <definedName name="CTDCOMP_3" localSheetId="7">#REF!</definedName>
    <definedName name="CTDCOMP_3">#REF!</definedName>
    <definedName name="Cum_ALLFDR0304">#REF!</definedName>
    <definedName name="CUM_FDR0203">#REF!</definedName>
    <definedName name="CUMU." localSheetId="7">#REF!</definedName>
    <definedName name="CUMU.">#REF!</definedName>
    <definedName name="cwctat" localSheetId="7">#REF!</definedName>
    <definedName name="cwctat">#REF!</definedName>
    <definedName name="cwctat_1" localSheetId="7">#REF!</definedName>
    <definedName name="cwctat_1">#REF!</definedName>
    <definedName name="cwctat_11" localSheetId="7">#REF!</definedName>
    <definedName name="cwctat_11">#REF!</definedName>
    <definedName name="cwctat_2" localSheetId="7">#REF!</definedName>
    <definedName name="cwctat_2">#REF!</definedName>
    <definedName name="cwctat_6" localSheetId="7">#REF!</definedName>
    <definedName name="cwctat_6">#REF!</definedName>
    <definedName name="cwctat_7" localSheetId="7">#REF!</definedName>
    <definedName name="cwctat_7">#REF!</definedName>
    <definedName name="CYPMNT_2" localSheetId="7">#REF!</definedName>
    <definedName name="CYPMNT_2">#REF!</definedName>
    <definedName name="CYPMNT_3" localSheetId="7">#REF!</definedName>
    <definedName name="CYPMNT_3">#REF!</definedName>
    <definedName name="CYPMNT_36" localSheetId="7">#REF!</definedName>
    <definedName name="CYPMNT_36">#REF!</definedName>
    <definedName name="CZ1_4">[6]data!$F$721</definedName>
    <definedName name="CZ1_5">[6]data!$F$721</definedName>
    <definedName name="D" localSheetId="7">#REF!</definedName>
    <definedName name="D">#REF!</definedName>
    <definedName name="D_1" localSheetId="7">#REF!</definedName>
    <definedName name="D_1">#REF!</definedName>
    <definedName name="D_11" localSheetId="7">#REF!</definedName>
    <definedName name="D_11">#REF!</definedName>
    <definedName name="D_2" localSheetId="7">#REF!</definedName>
    <definedName name="D_2">#REF!</definedName>
    <definedName name="D_6" localSheetId="7">#REF!</definedName>
    <definedName name="D_6">#REF!</definedName>
    <definedName name="D_7" localSheetId="7">#REF!</definedName>
    <definedName name="D_7">#REF!</definedName>
    <definedName name="D_T">'[32]Discom Details'!$F$721</definedName>
    <definedName name="DA" localSheetId="7">[13]LMAIN!#REF!</definedName>
    <definedName name="DA">[13]LMAIN!#REF!</definedName>
    <definedName name="DATA">#REF!</definedName>
    <definedName name="_xlnm.Database" localSheetId="8">#REF!</definedName>
    <definedName name="_xlnm.Database" localSheetId="7">#REF!</definedName>
    <definedName name="_xlnm.Database">#REF!</definedName>
    <definedName name="DATE" localSheetId="7">[33]LMAIN!#REF!</definedName>
    <definedName name="DATE">[33]LMAIN!#REF!</definedName>
    <definedName name="DATE_1" localSheetId="7">[33]LMAIN!#REF!</definedName>
    <definedName name="DATE_1">[33]LMAIN!#REF!</definedName>
    <definedName name="DATE0000" localSheetId="7">[13]LMAIN!#REF!</definedName>
    <definedName name="DATE0000">[13]LMAIN!#REF!</definedName>
    <definedName name="DATE07" localSheetId="7">[13]LMAIN!#REF!</definedName>
    <definedName name="DATE07">[13]LMAIN!#REF!</definedName>
    <definedName name="DATE070907" localSheetId="7">[13]LMAIN!#REF!</definedName>
    <definedName name="DATE070907">[13]LMAIN!#REF!</definedName>
    <definedName name="DATE09" localSheetId="7">[13]LMAIN!#REF!</definedName>
    <definedName name="DATE09">[13]LMAIN!#REF!</definedName>
    <definedName name="DATE1" localSheetId="7">[33]LMAIN!#REF!</definedName>
    <definedName name="DATE1">[33]LMAIN!#REF!</definedName>
    <definedName name="DATE1_1" localSheetId="7">[33]LMAIN!#REF!</definedName>
    <definedName name="DATE1_1">[33]LMAIN!#REF!</definedName>
    <definedName name="DATE1010" localSheetId="7">[13]LMAIN!#REF!</definedName>
    <definedName name="DATE1010">[13]LMAIN!#REF!</definedName>
    <definedName name="date135" localSheetId="7">[13]LMAIN!#REF!</definedName>
    <definedName name="date135">[13]LMAIN!#REF!</definedName>
    <definedName name="DATE1352" localSheetId="7">[13]LMAIN!#REF!</definedName>
    <definedName name="DATE1352">[13]LMAIN!#REF!</definedName>
    <definedName name="DATE2" localSheetId="7">[13]LMAIN!#REF!</definedName>
    <definedName name="DATE2">[13]LMAIN!#REF!</definedName>
    <definedName name="DATE21" localSheetId="7">[13]LMAIN!#REF!</definedName>
    <definedName name="DATE21">[13]LMAIN!#REF!</definedName>
    <definedName name="DATE260907" localSheetId="7">[13]LMAIN!#REF!</definedName>
    <definedName name="DATE260907">[13]LMAIN!#REF!</definedName>
    <definedName name="DATE3" localSheetId="7">[13]LMAIN!#REF!</definedName>
    <definedName name="DATE3">[13]LMAIN!#REF!</definedName>
    <definedName name="DATE303" localSheetId="7">[13]LMAIN!#REF!</definedName>
    <definedName name="DATE303">[13]LMAIN!#REF!</definedName>
    <definedName name="DATE34" localSheetId="7">[13]LMAIN!#REF!</definedName>
    <definedName name="DATE34">[13]LMAIN!#REF!</definedName>
    <definedName name="DATE35" localSheetId="7">[13]LMAIN!#REF!</definedName>
    <definedName name="DATE35">[13]LMAIN!#REF!</definedName>
    <definedName name="DATE36" localSheetId="7">[13]LMAIN!#REF!</definedName>
    <definedName name="DATE36">[13]LMAIN!#REF!</definedName>
    <definedName name="DATE4" localSheetId="7">[13]LMAIN!#REF!</definedName>
    <definedName name="DATE4">[13]LMAIN!#REF!</definedName>
    <definedName name="DATE5" localSheetId="7">[13]LMAIN!#REF!</definedName>
    <definedName name="DATE5">[13]LMAIN!#REF!</definedName>
    <definedName name="DATE6" localSheetId="7">[13]LMAIN!#REF!</definedName>
    <definedName name="DATE6">[13]LMAIN!#REF!</definedName>
    <definedName name="DATE7" localSheetId="7">[13]LMAIN!#REF!</definedName>
    <definedName name="DATE7">[13]LMAIN!#REF!</definedName>
    <definedName name="DATE78" localSheetId="7">[13]LMAIN!#REF!</definedName>
    <definedName name="DATE78">[13]LMAIN!#REF!</definedName>
    <definedName name="DATE9" localSheetId="7">[13]LMAIN!#REF!</definedName>
    <definedName name="DATE9">[13]LMAIN!#REF!</definedName>
    <definedName name="DATE96" localSheetId="7">[13]LMAIN!#REF!</definedName>
    <definedName name="DATE96">[13]LMAIN!#REF!</definedName>
    <definedName name="DATELK" localSheetId="7">[13]LMAIN!#REF!</definedName>
    <definedName name="DATELK">[13]LMAIN!#REF!</definedName>
    <definedName name="DATER" localSheetId="7">[13]LMAIN!#REF!</definedName>
    <definedName name="DATER">[13]LMAIN!#REF!</definedName>
    <definedName name="DATES" localSheetId="7">[13]LMAIN!#REF!</definedName>
    <definedName name="DATES">[13]LMAIN!#REF!</definedName>
    <definedName name="DateTimeStamp">"$#REF!.$E$7"</definedName>
    <definedName name="DATETT" localSheetId="7">[13]LMAIN!#REF!</definedName>
    <definedName name="DATETT">[13]LMAIN!#REF!</definedName>
    <definedName name="DAV" localSheetId="7">[13]LMAIN!#REF!</definedName>
    <definedName name="DAV">[13]LMAIN!#REF!</definedName>
    <definedName name="dd" localSheetId="7" hidden="1">{"'Sheet1'!$A$4386:$N$4591"}</definedName>
    <definedName name="dd" hidden="1">{"'Sheet1'!$A$4386:$N$4591"}</definedName>
    <definedName name="DDDDD" localSheetId="7">[34]Sheet12!$F$5:$O$2056</definedName>
    <definedName name="DDDDD">[34]Sheet12!$F$5:$O$2056</definedName>
    <definedName name="DDSS" localSheetId="7">[10]TLPPOCT!#REF!</definedName>
    <definedName name="DDSS">[10]TLPPOCT!#REF!</definedName>
    <definedName name="Demographic_data">"$#REF!.$A$23:$N$31"</definedName>
    <definedName name="Demographic_data_4">"$#REF!.$A$23:$N$31"</definedName>
    <definedName name="Demographic_data_5">"$#REF!.$A$23:$N$31"</definedName>
    <definedName name="detail">[25]shp_T_D_drive!$A$1:$AE$31</definedName>
    <definedName name="DF">#REF!</definedName>
    <definedName name="dfad" localSheetId="7" hidden="1">{"'Sheet1'!$A$4386:$N$4591"}</definedName>
    <definedName name="dfad" hidden="1">{"'Sheet1'!$A$4386:$N$4591"}</definedName>
    <definedName name="dfd" localSheetId="7" hidden="1">{"'Sheet1'!$A$4386:$N$4591"}</definedName>
    <definedName name="dfd" hidden="1">{"'Sheet1'!$A$4386:$N$4591"}</definedName>
    <definedName name="DID" localSheetId="7" hidden="1">{"'Sheet1'!$A$4386:$N$4591"}</definedName>
    <definedName name="DID" hidden="1">{"'Sheet1'!$A$4386:$N$4591"}</definedName>
    <definedName name="DIS" localSheetId="7" hidden="1">{"'Sheet1'!$A$4386:$N$4591"}</definedName>
    <definedName name="DIS" hidden="1">{"'Sheet1'!$A$4386:$N$4591"}</definedName>
    <definedName name="Discom1F1">"$#REF!.$D$8:$F$32"</definedName>
    <definedName name="Discom1F2">"$#REF!.$D$8:$F$22"</definedName>
    <definedName name="Discom1F3">"$#REF!.$D$10:$F$45"</definedName>
    <definedName name="Discom1F4">"$#REF!.$D$8:$F$18"</definedName>
    <definedName name="Discom1F6">"$#REF!.$F$8:$F$13"</definedName>
    <definedName name="Discom2F1">"$#REF!.$D$8:$F$32"</definedName>
    <definedName name="Discom2F2">"$#REF!.$D$8:$F$22"</definedName>
    <definedName name="Discom2F3">"$#REF!.$D$10:$F$45"</definedName>
    <definedName name="Discom2F4">"$#REF!.$D$8:$F$18"</definedName>
    <definedName name="Discom2F6">"$#REF!.$F$8:$F$13"</definedName>
    <definedName name="dist" localSheetId="7" hidden="1">{"'Sheet1'!$A$4386:$N$4591"}</definedName>
    <definedName name="dist" hidden="1">{"'Sheet1'!$A$4386:$N$4591"}</definedName>
    <definedName name="DIV" localSheetId="7">#REF!</definedName>
    <definedName name="DIV">#REF!</definedName>
    <definedName name="DMTHLOS_17" localSheetId="7">#REF!</definedName>
    <definedName name="DMTHLOS_17">#REF!</definedName>
    <definedName name="Document_array_2">NA()</definedName>
    <definedName name="Document_array_3">NA()</definedName>
    <definedName name="Document_array_4">NA()</definedName>
    <definedName name="dom">"$#REF!.$A$3"</definedName>
    <definedName name="dpc">'[35]dpc cost'!$D$1</definedName>
    <definedName name="ds" localSheetId="7" hidden="1">#REF!</definedName>
    <definedName name="ds" hidden="1">#REF!</definedName>
    <definedName name="DSAD" hidden="1">{#N/A,#N/A,FALSE,"2002-03 Form 1.3a";#N/A,#N/A,FALSE,"2003-04 Form 1.3a";#N/A,#N/A,FALSE,"Avai- CY";#N/A,#N/A,FALSE,"Avai- EY";#N/A,#N/A,FALSE,"Demand vs Availability"}</definedName>
    <definedName name="DT" localSheetId="7">#REF!</definedName>
    <definedName name="DT">#REF!</definedName>
    <definedName name="DT_1" localSheetId="7">#REF!</definedName>
    <definedName name="DT_1">#REF!</definedName>
    <definedName name="DT_11" localSheetId="7">#REF!</definedName>
    <definedName name="DT_11">#REF!</definedName>
    <definedName name="DT_2" localSheetId="7">#REF!</definedName>
    <definedName name="DT_2">#REF!</definedName>
    <definedName name="DT_6" localSheetId="7">#REF!</definedName>
    <definedName name="DT_6">#REF!</definedName>
    <definedName name="DT_7" localSheetId="7">#REF!</definedName>
    <definedName name="DT_7">#REF!</definedName>
    <definedName name="DTT" localSheetId="7">#REF!</definedName>
    <definedName name="DTT">#REF!</definedName>
    <definedName name="DTT_1" localSheetId="7">#REF!</definedName>
    <definedName name="DTT_1">#REF!</definedName>
    <definedName name="DTT_11" localSheetId="7">#REF!</definedName>
    <definedName name="DTT_11">#REF!</definedName>
    <definedName name="DTT_2" localSheetId="7">#REF!</definedName>
    <definedName name="DTT_2">#REF!</definedName>
    <definedName name="DTT_6" localSheetId="7">#REF!</definedName>
    <definedName name="DTT_6">#REF!</definedName>
    <definedName name="DTT_7" localSheetId="7">#REF!</definedName>
    <definedName name="DTT_7">#REF!</definedName>
    <definedName name="E_315MVA_Addl_Page1">"$#REF!.$A$1:$F$34"</definedName>
    <definedName name="E_315MVA_Addl_Page2">"$#REF!.$B$33"</definedName>
    <definedName name="ED">"$#REF!.$A$1:$J$121"</definedName>
    <definedName name="ENERGY" localSheetId="7" hidden="1">{"'Sheet1'!$A$4386:$N$4591"}</definedName>
    <definedName name="ENERGY" hidden="1">{"'Sheet1'!$A$4386:$N$4591"}</definedName>
    <definedName name="Energy_sales">"$#REF!.$A$32:$N$52"</definedName>
    <definedName name="Energy_sales_4">"$#REF!.$A$32:$N$52"</definedName>
    <definedName name="Energy_sales_5">"$#REF!.$A$32:$N$52"</definedName>
    <definedName name="Error_Types">"$#REF!.$C$14:$C$15"</definedName>
    <definedName name="Excel_BuiltIn__FilterDatabase">[22]Dom!$E$9:$S$13</definedName>
    <definedName name="Excel_BuiltIn__FilterDatabase_1" localSheetId="7">#REF!</definedName>
    <definedName name="Excel_BuiltIn__FilterDatabase_1">#REF!</definedName>
    <definedName name="Excel_BuiltIn__FilterDatabase_1_1" localSheetId="7">#REF!</definedName>
    <definedName name="Excel_BuiltIn__FilterDatabase_1_1">#REF!</definedName>
    <definedName name="Excel_BuiltIn__FilterDatabase_1_10" localSheetId="7">#REF!</definedName>
    <definedName name="Excel_BuiltIn__FilterDatabase_1_10">#REF!</definedName>
    <definedName name="Excel_BuiltIn__FilterDatabase_1_11" localSheetId="7">#REF!</definedName>
    <definedName name="Excel_BuiltIn__FilterDatabase_1_11">#REF!</definedName>
    <definedName name="Excel_BuiltIn__FilterDatabase_1_6" localSheetId="7">#REF!</definedName>
    <definedName name="Excel_BuiltIn__FilterDatabase_1_6">#REF!</definedName>
    <definedName name="Excel_BuiltIn__FilterDatabase_1_9" localSheetId="7">#REF!</definedName>
    <definedName name="Excel_BuiltIn__FilterDatabase_1_9">#REF!</definedName>
    <definedName name="Excel_BuiltIn__FilterDatabase_10" localSheetId="7">#REF!</definedName>
    <definedName name="Excel_BuiltIn__FilterDatabase_10">#REF!</definedName>
    <definedName name="Excel_BuiltIn__FilterDatabase_10_12" localSheetId="7">'[36]66 KV BHEL 3ARS SF6'!#REF!</definedName>
    <definedName name="Excel_BuiltIn__FilterDatabase_10_12">'[36]66 KV BHEL 3ARS SF6'!#REF!</definedName>
    <definedName name="Excel_BuiltIn__FilterDatabase_11" localSheetId="7">#REF!</definedName>
    <definedName name="Excel_BuiltIn__FilterDatabase_11">#REF!</definedName>
    <definedName name="Excel_BuiltIn__FilterDatabase_11_1" localSheetId="7">#REF!</definedName>
    <definedName name="Excel_BuiltIn__FilterDatabase_11_1">#REF!</definedName>
    <definedName name="Excel_BuiltIn__FilterDatabase_13" localSheetId="7">#REF!</definedName>
    <definedName name="Excel_BuiltIn__FilterDatabase_13">#REF!</definedName>
    <definedName name="Excel_BuiltIn__FilterDatabase_15" localSheetId="7">#REF!</definedName>
    <definedName name="Excel_BuiltIn__FilterDatabase_15">#REF!</definedName>
    <definedName name="Excel_BuiltIn__FilterDatabase_17" localSheetId="7">#REF!</definedName>
    <definedName name="Excel_BuiltIn__FilterDatabase_17">#REF!</definedName>
    <definedName name="Excel_BuiltIn__FilterDatabase_17_10" localSheetId="7">#REF!</definedName>
    <definedName name="Excel_BuiltIn__FilterDatabase_17_10">#REF!</definedName>
    <definedName name="Excel_BuiltIn__FilterDatabase_17_11" localSheetId="7">#REF!</definedName>
    <definedName name="Excel_BuiltIn__FilterDatabase_17_11">#REF!</definedName>
    <definedName name="Excel_BuiltIn__FilterDatabase_17_8" localSheetId="7">#REF!</definedName>
    <definedName name="Excel_BuiltIn__FilterDatabase_17_8">#REF!</definedName>
    <definedName name="Excel_BuiltIn__FilterDatabase_17_9" localSheetId="7">#REF!</definedName>
    <definedName name="Excel_BuiltIn__FilterDatabase_17_9">#REF!</definedName>
    <definedName name="Excel_BuiltIn__FilterDatabase_18" localSheetId="7">#REF!</definedName>
    <definedName name="Excel_BuiltIn__FilterDatabase_18">#REF!</definedName>
    <definedName name="Excel_BuiltIn__FilterDatabase_18_10" localSheetId="7">#REF!</definedName>
    <definedName name="Excel_BuiltIn__FilterDatabase_18_10">#REF!</definedName>
    <definedName name="Excel_BuiltIn__FilterDatabase_18_11" localSheetId="7">#REF!</definedName>
    <definedName name="Excel_BuiltIn__FilterDatabase_18_11">#REF!</definedName>
    <definedName name="Excel_BuiltIn__FilterDatabase_18_8" localSheetId="7">#REF!</definedName>
    <definedName name="Excel_BuiltIn__FilterDatabase_18_8">#REF!</definedName>
    <definedName name="Excel_BuiltIn__FilterDatabase_18_9" localSheetId="7">#REF!</definedName>
    <definedName name="Excel_BuiltIn__FilterDatabase_18_9">#REF!</definedName>
    <definedName name="Excel_BuiltIn__FilterDatabase_2" localSheetId="7">'[37]ZP AMR'!#REF!</definedName>
    <definedName name="Excel_BuiltIn__FilterDatabase_2">'[37]ZP AMR'!#REF!</definedName>
    <definedName name="Excel_BuiltIn__FilterDatabase_36" localSheetId="7">#REF!</definedName>
    <definedName name="Excel_BuiltIn__FilterDatabase_36">#REF!</definedName>
    <definedName name="Excel_BuiltIn__FilterDatabase_4" localSheetId="7">[38]PRO_39_C!#REF!</definedName>
    <definedName name="Excel_BuiltIn__FilterDatabase_4">[38]PRO_39_C!#REF!</definedName>
    <definedName name="Excel_BuiltIn__FilterDatabase_5">#REF!</definedName>
    <definedName name="Excel_BuiltIn__FilterDatabase_9" localSheetId="7">#REF!</definedName>
    <definedName name="Excel_BuiltIn__FilterDatabase_9">#REF!</definedName>
    <definedName name="Excel_BuiltIn__FilterDatabase_9_11" localSheetId="7">'[36]132 KV 3ARS BHEL SF6'!#REF!</definedName>
    <definedName name="Excel_BuiltIn__FilterDatabase_9_11">'[36]132 KV 3ARS BHEL SF6'!#REF!</definedName>
    <definedName name="Excel_BuiltIn_Criteria">[3]DLC!$GS$304:$HF$305</definedName>
    <definedName name="Excel_BuiltIn_Database" localSheetId="7">#REF!</definedName>
    <definedName name="Excel_BuiltIn_Database">#REF!</definedName>
    <definedName name="Excel_BuiltIn_Database_1" localSheetId="7">#REF!</definedName>
    <definedName name="Excel_BuiltIn_Database_1">#REF!</definedName>
    <definedName name="Excel_BuiltIn_Database_1_11" localSheetId="7">#REF!</definedName>
    <definedName name="Excel_BuiltIn_Database_1_11">#REF!</definedName>
    <definedName name="Excel_BuiltIn_Database_1_6" localSheetId="7">#REF!</definedName>
    <definedName name="Excel_BuiltIn_Database_1_6">#REF!</definedName>
    <definedName name="Excel_BuiltIn_Database_10" localSheetId="7">#REF!</definedName>
    <definedName name="Excel_BuiltIn_Database_10">#REF!</definedName>
    <definedName name="Excel_BuiltIn_Database_11" localSheetId="7">#REF!</definedName>
    <definedName name="Excel_BuiltIn_Database_11">#REF!</definedName>
    <definedName name="Excel_BuiltIn_Database_15" localSheetId="7">#REF!</definedName>
    <definedName name="Excel_BuiltIn_Database_15">#REF!</definedName>
    <definedName name="Excel_BuiltIn_Database_16" localSheetId="7">#REF!</definedName>
    <definedName name="Excel_BuiltIn_Database_16">#REF!</definedName>
    <definedName name="Excel_BuiltIn_Database_17" localSheetId="7">#REF!</definedName>
    <definedName name="Excel_BuiltIn_Database_17">#REF!</definedName>
    <definedName name="Excel_BuiltIn_Database_18" localSheetId="7">#REF!</definedName>
    <definedName name="Excel_BuiltIn_Database_18">#REF!</definedName>
    <definedName name="Excel_BuiltIn_Database_2">#REF!</definedName>
    <definedName name="Excel_BuiltIn_Database_20" localSheetId="7">#REF!</definedName>
    <definedName name="Excel_BuiltIn_Database_20">#REF!</definedName>
    <definedName name="Excel_BuiltIn_Database_8" localSheetId="7">#REF!</definedName>
    <definedName name="Excel_BuiltIn_Database_8">#REF!</definedName>
    <definedName name="Excel_BuiltIn_Database_9" localSheetId="7">#REF!</definedName>
    <definedName name="Excel_BuiltIn_Database_9">#REF!</definedName>
    <definedName name="Excel_BuiltIn_Extract">[3]DLC!$GS$307:$HF$322</definedName>
    <definedName name="Excel_BuiltIn_Print_Area" localSheetId="7">#REF!</definedName>
    <definedName name="Excel_BuiltIn_Print_Area">#REF!</definedName>
    <definedName name="Excel_BuiltIn_Print_Area_1" localSheetId="7">#REF!</definedName>
    <definedName name="Excel_BuiltIn_Print_Area_1">#REF!</definedName>
    <definedName name="Excel_BuiltIn_Print_Area_1_11" localSheetId="7">#REF!</definedName>
    <definedName name="Excel_BuiltIn_Print_Area_1_11">#REF!</definedName>
    <definedName name="Excel_BuiltIn_Print_Area_13_1" localSheetId="7">#REF!</definedName>
    <definedName name="Excel_BuiltIn_Print_Area_13_1">#REF!</definedName>
    <definedName name="Excel_BuiltIn_Print_Area_15_1" localSheetId="7">#REF!</definedName>
    <definedName name="Excel_BuiltIn_Print_Area_15_1">#REF!</definedName>
    <definedName name="Excel_BuiltIn_Print_Area_2" localSheetId="7">#REF!</definedName>
    <definedName name="Excel_BuiltIn_Print_Area_2">#REF!</definedName>
    <definedName name="Excel_BuiltIn_Print_Area_3" localSheetId="7">#REF!</definedName>
    <definedName name="Excel_BuiltIn_Print_Area_3">#REF!</definedName>
    <definedName name="Excel_BuiltIn_Print_Area_3_1" localSheetId="7">#REF!</definedName>
    <definedName name="Excel_BuiltIn_Print_Area_3_1">#REF!</definedName>
    <definedName name="Excel_BuiltIn_Print_Area_4" localSheetId="7">#REF!</definedName>
    <definedName name="Excel_BuiltIn_Print_Area_4">#REF!</definedName>
    <definedName name="Excel_BuiltIn_Print_Area_4_1" localSheetId="7">#REF!</definedName>
    <definedName name="Excel_BuiltIn_Print_Area_4_1">#REF!</definedName>
    <definedName name="Excel_BuiltIn_Print_Area_5" localSheetId="7">#REF!</definedName>
    <definedName name="Excel_BuiltIn_Print_Area_5">#REF!</definedName>
    <definedName name="Excel_BuiltIn_Print_Area_5_1" localSheetId="7">#REF!</definedName>
    <definedName name="Excel_BuiltIn_Print_Area_5_1">#REF!</definedName>
    <definedName name="Excel_BuiltIn_Print_Area_6_1" localSheetId="7">#REF!</definedName>
    <definedName name="Excel_BuiltIn_Print_Area_6_1">#REF!</definedName>
    <definedName name="Excel_BuiltIn_Print_Area_9" localSheetId="7">#REF!</definedName>
    <definedName name="Excel_BuiltIn_Print_Area_9">#REF!</definedName>
    <definedName name="Excel_BuiltIn_Print_Area_9_1" localSheetId="7">#REF!</definedName>
    <definedName name="Excel_BuiltIn_Print_Area_9_1">#REF!</definedName>
    <definedName name="Excel_BuiltIn_Print_Area_9_11" localSheetId="7">#REF!</definedName>
    <definedName name="Excel_BuiltIn_Print_Area_9_11">#REF!</definedName>
    <definedName name="Excel_BuiltIn_Print_Area_9_6" localSheetId="7">#REF!</definedName>
    <definedName name="Excel_BuiltIn_Print_Area_9_6">#REF!</definedName>
    <definedName name="Excel_BuiltIn_Print_Titles">'[39]Ag LF'!$A$1:$B$65536,'[39]Ag LF'!$A$1:$IV$4</definedName>
    <definedName name="Excel_BuiltIn_Print_Titles_1" localSheetId="7">'[40]New AG UN METER'!#REF!</definedName>
    <definedName name="Excel_BuiltIn_Print_Titles_1">'[40]New AG UN METER'!#REF!</definedName>
    <definedName name="Excel_BuiltIn_Print_Titles_10_1" localSheetId="7">#REF!,#REF!</definedName>
    <definedName name="Excel_BuiltIn_Print_Titles_10_1">#REF!,#REF!</definedName>
    <definedName name="Excel_BuiltIn_Print_Titles_11">[41]SuvP_Ltg_Catwise!$D$1:$D$65484,[41]SuvP_Ltg_Catwise!$A$1:$IV$6</definedName>
    <definedName name="Excel_BuiltIn_Print_Titles_11_1">[38]SuvP_Ltg_Catwise!$D$1:$D$65484,[38]SuvP_Ltg_Catwise!$A$1:$IV$6</definedName>
    <definedName name="Excel_BuiltIn_Print_Titles_11_11">[42]SuvP_Ltg_Catwise!$D$1:$D$65484,[42]SuvP_Ltg_Catwise!$A$1:$IV$6</definedName>
    <definedName name="Excel_BuiltIn_Print_Titles_11_2">[42]SuvP_Ltg_Catwise!$D$1:$D$65484,[42]SuvP_Ltg_Catwise!$A$1:$IV$6</definedName>
    <definedName name="Excel_BuiltIn_Print_Titles_11_4">[38]SuvP_Ltg_Catwise!$D$1:$D$65484,[38]SuvP_Ltg_Catwise!$A$1:$IV$6</definedName>
    <definedName name="Excel_BuiltIn_Print_Titles_12">[41]PP_Ltg_Catwise!$D$1:$D$65479,[41]PP_Ltg_Catwise!$A$1:$IV$6</definedName>
    <definedName name="Excel_BuiltIn_Print_Titles_12_1">[38]PP_Ltg_Catwise!$D$1:$D$65479,[38]PP_Ltg_Catwise!$A$1:$IV$6</definedName>
    <definedName name="Excel_BuiltIn_Print_Titles_12_11">[42]PP_Ltg_Catwise!$D$1:$D$65479,[42]PP_Ltg_Catwise!$A$1:$IV$6</definedName>
    <definedName name="Excel_BuiltIn_Print_Titles_12_2">[42]PP_Ltg_Catwise!$D$1:$D$65479,[42]PP_Ltg_Catwise!$A$1:$IV$6</definedName>
    <definedName name="Excel_BuiltIn_Print_Titles_12_4">[38]PP_Ltg_Catwise!$D$1:$D$65479,[38]PP_Ltg_Catwise!$A$1:$IV$6</definedName>
    <definedName name="Excel_BuiltIn_Print_Titles_15_1" localSheetId="7">#REF!</definedName>
    <definedName name="Excel_BuiltIn_Print_Titles_15_1">#REF!</definedName>
    <definedName name="Excel_BuiltIn_Print_Titles_2" localSheetId="7">'[43]T_D COMP'!$A$1:$B$65536,'[43]T_D COMP'!#REF!</definedName>
    <definedName name="Excel_BuiltIn_Print_Titles_2">'[43]T_D COMP'!$A$1:$B$65536,'[43]T_D COMP'!#REF!</definedName>
    <definedName name="Excel_BuiltIn_Print_Titles_2_1" localSheetId="7">'[43]T_D COMP'!$A$1:$B$65536,'[43]T_D COMP'!#REF!</definedName>
    <definedName name="Excel_BuiltIn_Print_Titles_2_1">'[43]T_D COMP'!$A$1:$B$65536,'[43]T_D COMP'!#REF!</definedName>
    <definedName name="Excel_BuiltIn_Print_Titles_2_10">'[38]T_D COMP'!$A$1:$B$65536,'[38]T_D COMP'!#REF!</definedName>
    <definedName name="Excel_BuiltIn_Print_Titles_2_7">'[38]T_D COMP'!$A$1:$B$65536,'[38]T_D COMP'!#REF!</definedName>
    <definedName name="Excel_BuiltIn_Print_Titles_2_8">'[38]T_D COMP'!$A$1:$B$65536,'[38]T_D COMP'!#REF!</definedName>
    <definedName name="Excel_BuiltIn_Print_Titles_2_9">'[38]T_D COMP'!$A$1:$B$65536,'[38]T_D COMP'!#REF!</definedName>
    <definedName name="Excel_BuiltIn_Print_Titles_3" localSheetId="7">#REF!</definedName>
    <definedName name="Excel_BuiltIn_Print_Titles_3">#REF!</definedName>
    <definedName name="Excel_BuiltIn_Print_Titles_4" localSheetId="7">#REF!</definedName>
    <definedName name="Excel_BuiltIn_Print_Titles_4">#REF!</definedName>
    <definedName name="Excel_BuiltIn_Print_Titles_5">'[41]SuvP_Ind_Catwise '!$D$1:$D$65484,'[41]SuvP_Ind_Catwise '!$A$1:$IV$6</definedName>
    <definedName name="Excel_BuiltIn_Print_Titles_5_1">'[38]SuvP_Ind_Catwise '!$D$1:$D$65484,'[38]SuvP_Ind_Catwise '!$A$1:$IV$6</definedName>
    <definedName name="Excel_BuiltIn_Print_Titles_5_11">'[42]SuvP_Ind_Catwise '!$D$1:$D$65484,'[42]SuvP_Ind_Catwise '!$A$1:$IV$6</definedName>
    <definedName name="Excel_BuiltIn_Print_Titles_5_2">'[42]SuvP_Ind_Catwise '!$D$1:$D$65484,'[42]SuvP_Ind_Catwise '!$A$1:$IV$6</definedName>
    <definedName name="Excel_BuiltIn_Print_Titles_5_4">'[38]SuvP_Ind_Catwise '!$D$1:$D$65484,'[38]SuvP_Ind_Catwise '!$A$1:$IV$6</definedName>
    <definedName name="Excel_BuiltIn_Print_Titles_6">'[41]PP_Ind_Catwise '!$A$1:$D$65484,'[41]PP_Ind_Catwise '!$A$1:$IV$6</definedName>
    <definedName name="Excel_BuiltIn_Print_Titles_6_1">'[38]PP_Ind_Catwise '!$A$1:$D$65484,'[38]PP_Ind_Catwise '!$A$1:$IV$6</definedName>
    <definedName name="Excel_BuiltIn_Print_Titles_6_11">'[42]PP_Ind_Catwise '!$A$1:$D$65484,'[42]PP_Ind_Catwise '!$A$1:$IV$6</definedName>
    <definedName name="Excel_BuiltIn_Print_Titles_6_2">'[42]PP_Ind_Catwise '!$A$1:$D$65484,'[42]PP_Ind_Catwise '!$A$1:$IV$6</definedName>
    <definedName name="Excel_BuiltIn_Print_Titles_6_4">'[38]PP_Ind_Catwise '!$A$1:$D$65484,'[38]PP_Ind_Catwise '!$A$1:$IV$6</definedName>
    <definedName name="_xlnm.Extract">[3]DLC!$GS$307:$HF$322</definedName>
    <definedName name="fdgsdg" localSheetId="7">#REF!</definedName>
    <definedName name="fdgsdg">#REF!</definedName>
    <definedName name="Fdr_Jan04">#REF!</definedName>
    <definedName name="FED" localSheetId="7">#REF!</definedName>
    <definedName name="FED">#REF!</definedName>
    <definedName name="FF" localSheetId="7">[13]LMAIN!#REF!</definedName>
    <definedName name="FF">[13]LMAIN!#REF!</definedName>
    <definedName name="Fuel_Esc">[44]Master_Data!$F$73</definedName>
    <definedName name="Fuel_Exp_CY">"$#REF!.$H$90:$H$91"</definedName>
    <definedName name="Fuel_Exp_EY">"$#REF!.$I$90:$I$91"</definedName>
    <definedName name="Fuel_Exp_PY">"$#REF!.$G$90:$G$91"</definedName>
    <definedName name="gdl" localSheetId="7" hidden="1">{"'Sheet1'!$A$4386:$N$4591"}</definedName>
    <definedName name="gdl" hidden="1">{"'Sheet1'!$A$4386:$N$4591"}</definedName>
    <definedName name="GENPUF">'[7]Executive Summary _Thermal'!$A$4:$H$161</definedName>
    <definedName name="gfdgfdg" localSheetId="7">#REF!</definedName>
    <definedName name="gfdgfdg">#REF!</definedName>
    <definedName name="GH">"'file:///G:/Data/ICEA/EMR YEARLY/EMR2005-06.XLS'#$'STN WISE EMR'.$#REF!$#REF!:$#REF!$#REF!"</definedName>
    <definedName name="GH_4">"'file:///C:/Documents and Settings/Valued Acer Customer/Desktop/Data/ICEA/EMR YEARLY/EMR2005-06.XLS'#$'STN WISE EMR'.$#REF!$#REF!:$#REF!$#REF!"</definedName>
    <definedName name="GH_5">"'file:///C:/Documents and Settings/Valued Acer Customer/Desktop/Data/ICEA/EMR YEARLY/EMR2005-06.XLS'#$'STN WISE EMR'.$#REF!$#REF!:$#REF!$#REF!"</definedName>
    <definedName name="guj" hidden="1">'[45]R2-S1-mthws-prog'!#REF!</definedName>
    <definedName name="H" localSheetId="7">#REF!</definedName>
    <definedName name="H">#REF!</definedName>
    <definedName name="HFOHSD">'[7]Executive Summary _Thermal'!$A$4:$H$96</definedName>
    <definedName name="Horizontal_Not_Selected">"$#REF!.$C$10"</definedName>
    <definedName name="hr" localSheetId="7">[13]LMAIN!#REF!</definedName>
    <definedName name="hr">[13]LMAIN!#REF!</definedName>
    <definedName name="HRE" localSheetId="7">[13]LMAIN!#REF!</definedName>
    <definedName name="HRE">[13]LMAIN!#REF!</definedName>
    <definedName name="hrp" localSheetId="7">[13]LMAIN!#REF!</definedName>
    <definedName name="hrp">[13]LMAIN!#REF!</definedName>
    <definedName name="HRS" localSheetId="7">[13]LMAIN!#REF!</definedName>
    <definedName name="HRS">[13]LMAIN!#REF!</definedName>
    <definedName name="Hrs_ConsT">#REF!</definedName>
    <definedName name="HT" localSheetId="7" hidden="1">{"'Sheet1'!$A$4386:$N$4591"}</definedName>
    <definedName name="HT" hidden="1">{"'Sheet1'!$A$4386:$N$4591"}</definedName>
    <definedName name="hthytrystr" localSheetId="7">#REF!</definedName>
    <definedName name="hthytrystr">#REF!</definedName>
    <definedName name="HTML_CodePage" hidden="1">1252</definedName>
    <definedName name="HTML_Control" localSheetId="7" hidden="1">{"'Sheet1'!$A$4386:$N$4591"}</definedName>
    <definedName name="HTML_Control" hidden="1">{"'Sheet1'!$A$4386:$N$4591"}</definedName>
    <definedName name="HTML_Control_1" localSheetId="7" hidden="1">{"'Sheet1'!$A$4386:$N$4591"}</definedName>
    <definedName name="HTML_Control_1" hidden="1">{"'Sheet1'!$A$4386:$N$4591"}</definedName>
    <definedName name="HTML_Control_2" localSheetId="7" hidden="1">{"'Sheet1'!$A$4386:$N$4591"}</definedName>
    <definedName name="HTML_Control_2" hidden="1">{"'Sheet1'!$A$4386:$N$4591"}</definedName>
    <definedName name="HTML_Control_3" localSheetId="7" hidden="1">{"'Sheet1'!$A$4386:$N$4591"}</definedName>
    <definedName name="HTML_Control_3" hidden="1">{"'Sheet1'!$A$4386:$N$4591"}</definedName>
    <definedName name="HTML_Control_4" localSheetId="7" hidden="1">{"'Sheet1'!$A$4386:$N$4591"}</definedName>
    <definedName name="HTML_Control_4" hidden="1">{"'Sheet1'!$A$4386:$N$4591"}</definedName>
    <definedName name="HTML_Control_5" localSheetId="7"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 localSheetId="7">#REF!</definedName>
    <definedName name="HVDS">#REF!</definedName>
    <definedName name="if">'[46]annexture-g1'!#REF!</definedName>
    <definedName name="IN">[3]DLC!$GS$2:$HF$22</definedName>
    <definedName name="Intt_Charge_cY">"$#REF!.$G$35;$#REF!.$G$44"</definedName>
    <definedName name="Intt_Charge_cy_1">'[47]A 3_7'!$H$35,'[47]A 3_7'!$H$44</definedName>
    <definedName name="Intt_Charge_cy_1_4">'[47]A 3_7'!$H$35,'[47]A 3_7'!$H$44</definedName>
    <definedName name="Intt_Charge_cy_1_5">'[47]A 3_7'!$H$35,'[47]A 3_7'!$H$44</definedName>
    <definedName name="Intt_Charge_cY_4">"$#REF!.$G$35;$#REF!.$G$44"</definedName>
    <definedName name="Intt_Charge_cY_5">"$#REF!.$G$35;$#REF!.$G$44"</definedName>
    <definedName name="Intt_Charge_eY">"$#REF!.$H$35;$#REF!.$H$44"</definedName>
    <definedName name="Intt_Charge_ey_1">'[47]A 3_7'!$I$35,'[47]A 3_7'!$I$44</definedName>
    <definedName name="Intt_Charge_ey_1_4">'[47]A 3_7'!$I$35,'[47]A 3_7'!$I$44</definedName>
    <definedName name="Intt_Charge_ey_1_5">'[47]A 3_7'!$I$35,'[47]A 3_7'!$I$44</definedName>
    <definedName name="Intt_Charge_eY_4">"$#REF!.$H$35;$#REF!.$H$44"</definedName>
    <definedName name="Intt_Charge_eY_5">"$#REF!.$H$35;$#REF!.$H$44"</definedName>
    <definedName name="Intt_Charge_PY">"$#REF!.$#REF!$35;$#REF!.$#REF!$44"</definedName>
    <definedName name="Intt_Charge_py_1">'[47]A 3_7'!$G$35,'[47]A 3_7'!$G$44</definedName>
    <definedName name="Intt_Charge_py_1_4">'[47]A 3_7'!$G$35,'[47]A 3_7'!$G$44</definedName>
    <definedName name="Intt_Charge_py_1_5">'[47]A 3_7'!$G$35,'[47]A 3_7'!$G$44</definedName>
    <definedName name="Intt_Charge_PY_4">"$#REF!.$#REF!$35;$#REF!.$#REF!$44"</definedName>
    <definedName name="Intt_Charge_PY_5">"$#REF!.$#REF!$35;$#REF!.$#REF!$44"</definedName>
    <definedName name="Investment_Plan">"$#REF!.$G$35;$#REF!.$G$44"</definedName>
    <definedName name="j" localSheetId="7" hidden="1">{"'Sheet1'!$A$4386:$N$4591"}</definedName>
    <definedName name="j" hidden="1">{"'Sheet1'!$A$4386:$N$4591"}</definedName>
    <definedName name="jjj" localSheetId="7" hidden="1">{"'Sheet1'!$A$4386:$N$4591"}</definedName>
    <definedName name="jjj" hidden="1">{"'Sheet1'!$A$4386:$N$4591"}</definedName>
    <definedName name="JUN">#REF!</definedName>
    <definedName name="JV10Group_944">"$#REF!.$N$1:$T$151"</definedName>
    <definedName name="JV14Group_944">"$#REF!.$W$1:$AC$149"</definedName>
    <definedName name="K" localSheetId="7">[13]LMAIN!#REF!</definedName>
    <definedName name="K">[13]LMAIN!#REF!</definedName>
    <definedName name="K2000_">NA()</definedName>
    <definedName name="KD" localSheetId="7">[13]LMAIN!#REF!</definedName>
    <definedName name="KD">[13]LMAIN!#REF!</definedName>
    <definedName name="KEII">'[7]Executive Summary _Thermal'!$H$4:$I$31</definedName>
    <definedName name="KEIIU">'[7]Executive Summary _Thermal'!$A$4:$F$31</definedName>
    <definedName name="KI" localSheetId="7">[13]LMAIN!#REF!</definedName>
    <definedName name="KI">[13]LMAIN!#REF!</definedName>
    <definedName name="KIT" localSheetId="7">[13]LMAIN!#REF!</definedName>
    <definedName name="KIT">[13]LMAIN!#REF!</definedName>
    <definedName name="KKLDFJG" localSheetId="7">[13]LMAIN!#REF!</definedName>
    <definedName name="KKLDFJG">[13]LMAIN!#REF!</definedName>
    <definedName name="KM" localSheetId="7">[13]LMAIN!#REF!</definedName>
    <definedName name="KM">[13]LMAIN!#REF!</definedName>
    <definedName name="kmbl" localSheetId="7" hidden="1">'[48]mpmla wise pp0001'!#REF!</definedName>
    <definedName name="kmbl" hidden="1">'[48]mpmla wise pp0001'!#REF!</definedName>
    <definedName name="KMF" localSheetId="7">[13]LMAIN!#REF!</definedName>
    <definedName name="KMF">[13]LMAIN!#REF!</definedName>
    <definedName name="KVA">#REF!</definedName>
    <definedName name="KXC" localSheetId="7">[13]LMAIN!#REF!</definedName>
    <definedName name="KXC">[13]LMAIN!#REF!</definedName>
    <definedName name="KZ" localSheetId="7">[13]LMAIN!#REF!</definedName>
    <definedName name="KZ">[13]LMAIN!#REF!</definedName>
    <definedName name="L" localSheetId="7">[13]LMAIN!#REF!</definedName>
    <definedName name="L">[13]LMAIN!#REF!</definedName>
    <definedName name="L1M10">#REF!</definedName>
    <definedName name="L1M2">#REF!</definedName>
    <definedName name="L1M22">#REF!</definedName>
    <definedName name="L1M23">#REF!</definedName>
    <definedName name="L1M24">#REF!</definedName>
    <definedName name="L1M30">#REF!</definedName>
    <definedName name="L1M31">#REF!</definedName>
    <definedName name="L1M32">#REF!</definedName>
    <definedName name="L1M33">#REF!</definedName>
    <definedName name="L1M34">#REF!</definedName>
    <definedName name="L1M37">#REF!</definedName>
    <definedName name="L1M38">#REF!</definedName>
    <definedName name="L1M6">#REF!</definedName>
    <definedName name="L1M8">#REF!</definedName>
    <definedName name="L1M9">#REF!</definedName>
    <definedName name="LAC" localSheetId="7">#REF!</definedName>
    <definedName name="LAC">#REF!</definedName>
    <definedName name="LBC" localSheetId="7">#REF!</definedName>
    <definedName name="LBC">#REF!</definedName>
    <definedName name="LBCF" localSheetId="7">#REF!</definedName>
    <definedName name="LBCF">#REF!</definedName>
    <definedName name="LC" localSheetId="7">[13]LMAIN!#REF!</definedName>
    <definedName name="LC">[13]LMAIN!#REF!</definedName>
    <definedName name="LCD" localSheetId="7">[13]LMAIN!#REF!</definedName>
    <definedName name="LCD">[13]LMAIN!#REF!</definedName>
    <definedName name="LDF">#REF!</definedName>
    <definedName name="LEVEL">"$#REF!.$G$333:$IU$392"</definedName>
    <definedName name="LF" localSheetId="7">[13]LMAIN!#REF!</definedName>
    <definedName name="LF">[13]LMAIN!#REF!</definedName>
    <definedName name="Live_Integrity">"'file:///G:/Documents and Settings/ak_srivastava/Desktop/KPMG/Financial Mo/Final Model/PF_Modelling_KPMG v3.0.xls'#$Inputs.$#REF!$#REF!"</definedName>
    <definedName name="Live_Integrity_4">"'file:///C:/Documents and Settings/ak_srivastava/Desktop/KPMG/Financial Mo/Final Model/PF_Modelling_KPMG v3.0.xls'#$Inputs.$#REF!$#REF!"</definedName>
    <definedName name="Live_Integrity_5">"'file:///C:/Documents and Settings/ak_srivastava/Desktop/KPMG/Financial Mo/Final Model/PF_Modelling_KPMG v3.0.xls'#$Inputs.$#REF!$#REF!"</definedName>
    <definedName name="LLF">#REF!</definedName>
    <definedName name="lodara" hidden="1">{"'Sheet1'!$A$4386:$N$4591"}</definedName>
    <definedName name="LOSS" hidden="1">#REF!</definedName>
    <definedName name="ltg" localSheetId="7" hidden="1">#REF!</definedName>
    <definedName name="ltg" hidden="1">#REF!</definedName>
    <definedName name="ltind">"$#REF!.$A$93"</definedName>
    <definedName name="M" localSheetId="7">#REF!</definedName>
    <definedName name="M">#REF!</definedName>
    <definedName name="Main_Length">#REF!</definedName>
    <definedName name="Master_Integrity">"'file:///G:/Documents and Settings/ak_srivastava/Desktop/KPMG/Financial Mo/Final Model/PF_Modelling_KPMG v3.0.xls'#$Inputs.$#REF!$#REF!"</definedName>
    <definedName name="Master_Integrity_4">"'file:///C:/Documents and Settings/ak_srivastava/Desktop/KPMG/Financial Mo/Final Model/PF_Modelling_KPMG v3.0.xls'#$Inputs.$#REF!$#REF!"</definedName>
    <definedName name="Master_Integrity_5">"'file:///C:/Documents and Settings/ak_srivastava/Desktop/KPMG/Financial Mo/Final Model/PF_Modelling_KPMG v3.0.xls'#$Inputs.$#REF!$#REF!"</definedName>
    <definedName name="Master_Signals">"'file:///G:/Documents and Settings/ak_srivastava/Desktop/KPMG/Financial Mo/Final Model/PF_Modelling_KPMG v3.0.xls'#$Inputs.$#REF!$#REF!"</definedName>
    <definedName name="Master_Signals_4">"'file:///C:/Documents and Settings/ak_srivastava/Desktop/KPMG/Financial Mo/Final Model/PF_Modelling_KPMG v3.0.xls'#$Inputs.$#REF!$#REF!"</definedName>
    <definedName name="Master_Signals_5">"'file:///C:/Documents and Settings/ak_srivastava/Desktop/KPMG/Financial Mo/Final Model/PF_Modelling_KPMG v3.0.xls'#$Inputs.$#REF!$#REF!"</definedName>
    <definedName name="Max_Amp">#REF!</definedName>
    <definedName name="Meh" localSheetId="7" hidden="1">{"'Sheet1'!$A$4386:$N$4591"}</definedName>
    <definedName name="Meh" hidden="1">{"'Sheet1'!$A$4386:$N$4591"}</definedName>
    <definedName name="MEPE">'[7]Executive Summary _Thermal'!$I$4:$EG$36</definedName>
    <definedName name="mill">"$#REF!.$U$7"</definedName>
    <definedName name="MIS" localSheetId="7" hidden="1">{"'Sheet1'!$A$4386:$N$4591"}</definedName>
    <definedName name="MIS" hidden="1">{"'Sheet1'!$A$4386:$N$4591"}</definedName>
    <definedName name="MISPP" localSheetId="7" hidden="1">{"'Sheet1'!$A$4386:$N$4591"}</definedName>
    <definedName name="MISPP" hidden="1">{"'Sheet1'!$A$4386:$N$4591"}</definedName>
    <definedName name="MMB" hidden="1">'[49]mpmla wise pp0001'!$A$166:$A$172</definedName>
    <definedName name="MOD">'[7]Executive Summary _Thermal'!$A$162:$H$257</definedName>
    <definedName name="MPL" localSheetId="7">#REF!</definedName>
    <definedName name="MPL">#REF!</definedName>
    <definedName name="MSN" localSheetId="7" hidden="1">{"'Sheet1'!$A$4386:$N$4591"}</definedName>
    <definedName name="MSN" hidden="1">{"'Sheet1'!$A$4386:$N$4591"}</definedName>
    <definedName name="MSTCAT">'[50]FDR MST'!$G$1:$G$65536</definedName>
    <definedName name="MSTCIR">'[50]FDR MST'!$AE$1:$AE$65536</definedName>
    <definedName name="MSTDVN">'[50]FDR MST'!$AD$1:$AD$65536</definedName>
    <definedName name="MSTLBL">'[50]FDR MST'!$AB$1:$AB$65536</definedName>
    <definedName name="MSTSDN">'[50]FDR MST'!$AC$1:$AC$65536</definedName>
    <definedName name="MSTSS">'[50]FDR MST'!$AG$1:$AG$65536</definedName>
    <definedName name="MTPI">"$#REF!.$C$83:$O$168"</definedName>
    <definedName name="Name_Company">[51]Inputs!$E$140</definedName>
    <definedName name="Name_Company_4">[52]Inputs!$E$140</definedName>
    <definedName name="Name_Company_5">[52]Inputs!$E$140</definedName>
    <definedName name="Name_Model">[51]Inputs!$E$141</definedName>
    <definedName name="Name_Model_4">[52]Inputs!$E$141</definedName>
    <definedName name="Name_Model_5">[52]Inputs!$E$141</definedName>
    <definedName name="Name_of_Lines">'[49]Name of Lines'!$A$1:$A$51</definedName>
    <definedName name="Name_Project">[51]Inputs!$E$142</definedName>
    <definedName name="Name_Project_4">[52]Inputs!$E$142</definedName>
    <definedName name="Name_Project_5">[52]Inputs!$E$142</definedName>
    <definedName name="NameBaseCase">"$#REF!.$H$8"</definedName>
    <definedName name="ndb">#REF!</definedName>
    <definedName name="NM" localSheetId="7">[13]LMAIN!#REF!</definedName>
    <definedName name="NM">[13]LMAIN!#REF!</definedName>
    <definedName name="no" localSheetId="7">#REF!</definedName>
    <definedName name="no">#REF!</definedName>
    <definedName name="NonDom">"$#REF!.$A$78"</definedName>
    <definedName name="oct_01">#REF!</definedName>
    <definedName name="ONM_CST">[44]Master_Data!$F$64</definedName>
    <definedName name="OO" localSheetId="7">#REF!</definedName>
    <definedName name="OO">#REF!</definedName>
    <definedName name="oooo" localSheetId="7">#REF!</definedName>
    <definedName name="oooo">#REF!</definedName>
    <definedName name="p" localSheetId="7">#REF!</definedName>
    <definedName name="p">#REF!</definedName>
    <definedName name="P8V" localSheetId="7">#REF!</definedName>
    <definedName name="P8V">#REF!</definedName>
    <definedName name="Para">#REF!</definedName>
    <definedName name="PBIS">#REF!</definedName>
    <definedName name="PITHALPUR" localSheetId="7">[13]LMAIN!#REF!</definedName>
    <definedName name="PITHALPUR">[13]LMAIN!#REF!</definedName>
    <definedName name="pkm" localSheetId="7" hidden="1">{"'Sheet1'!$A$4386:$N$4591"}</definedName>
    <definedName name="pkm" hidden="1">{"'Sheet1'!$A$4386:$N$4591"}</definedName>
    <definedName name="PM" localSheetId="7">[13]LMAIN!#REF!</definedName>
    <definedName name="PM">[13]LMAIN!#REF!</definedName>
    <definedName name="PMG" localSheetId="7">[13]LMAIN!#REF!</definedName>
    <definedName name="PMG">[13]LMAIN!#REF!</definedName>
    <definedName name="po" localSheetId="7" hidden="1">[43]zpF0001!$E$39:$E$78</definedName>
    <definedName name="po" hidden="1">[43]zpF0001!$E$39:$E$78</definedName>
    <definedName name="Pop_Ratio">"$#REF!.$B$3"</definedName>
    <definedName name="Pop_Ratio_4">"$#REF!.$B$3"</definedName>
    <definedName name="Pop_Ratio_5">"$#REF!.$B$3"</definedName>
    <definedName name="pptat" localSheetId="7">#REF!</definedName>
    <definedName name="pptat">#REF!</definedName>
    <definedName name="pptat_1" localSheetId="7">#REF!</definedName>
    <definedName name="pptat_1">#REF!</definedName>
    <definedName name="pptat_11" localSheetId="7">#REF!</definedName>
    <definedName name="pptat_11">#REF!</definedName>
    <definedName name="pptat_2" localSheetId="7">#REF!</definedName>
    <definedName name="pptat_2">#REF!</definedName>
    <definedName name="pptat_6" localSheetId="7">#REF!</definedName>
    <definedName name="pptat_6">#REF!</definedName>
    <definedName name="pptat_7" localSheetId="7">#REF!</definedName>
    <definedName name="pptat_7">#REF!</definedName>
    <definedName name="PR5IND3" localSheetId="7">#REF!</definedName>
    <definedName name="PR5IND3">#REF!</definedName>
    <definedName name="PR5IND3_1" localSheetId="7">#REF!</definedName>
    <definedName name="PR5IND3_1">#REF!</definedName>
    <definedName name="PR5IND5" localSheetId="7">#REF!</definedName>
    <definedName name="PR5IND5">#REF!</definedName>
    <definedName name="PR5IND5_1" localSheetId="7">#REF!</definedName>
    <definedName name="PR5IND5_1">#REF!</definedName>
    <definedName name="PR5LTG3" localSheetId="7">#REF!</definedName>
    <definedName name="PR5LTG3">#REF!</definedName>
    <definedName name="PR5LTG3_1" localSheetId="7">#REF!</definedName>
    <definedName name="PR5LTG3_1">#REF!</definedName>
    <definedName name="PR5LTG5" localSheetId="7">#REF!</definedName>
    <definedName name="PR5LTG5">#REF!</definedName>
    <definedName name="PR5LTG5_1" localSheetId="7">#REF!</definedName>
    <definedName name="PR5LTG5_1">#REF!</definedName>
    <definedName name="PRE" localSheetId="7">[13]LMAIN!#REF!</definedName>
    <definedName name="PRE">[13]LMAIN!#REF!</definedName>
    <definedName name="_xlnm.Print_Area" localSheetId="8">'Meter tesing &amp; defective Q-4'!$B$1:$I$13</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 D'!$B$1:$L$30</definedName>
    <definedName name="_xlnm.Print_Area">#REF!</definedName>
    <definedName name="PRINT_AREA_MI" localSheetId="7">#REF!</definedName>
    <definedName name="PRINT_AREA_MI">#REF!</definedName>
    <definedName name="_xlnm.Print_Titles">'[39]Ag LF'!$A$1:$B$65536,'[39]Ag LF'!$A$1:$IV$4</definedName>
    <definedName name="PRIT" localSheetId="7">#REF!</definedName>
    <definedName name="PRIT">#REF!</definedName>
    <definedName name="PRIYA" localSheetId="7">[13]LMAIN!#REF!</definedName>
    <definedName name="PRIYA">[13]LMAIN!#REF!</definedName>
    <definedName name="PRS" localSheetId="7">[13]LMAIN!#REF!</definedName>
    <definedName name="PRS">[13]LMAIN!#REF!</definedName>
    <definedName name="PRSIX" localSheetId="7">[13]LMAIN!#REF!</definedName>
    <definedName name="PRSIX">[13]LMAIN!#REF!</definedName>
    <definedName name="PRUYANK" localSheetId="7">[13]LMAIN!#REF!</definedName>
    <definedName name="PRUYANK">[13]LMAIN!#REF!</definedName>
    <definedName name="PRV_SK1">[44]Master_Data!$E$11</definedName>
    <definedName name="PTPI">"$#REF!.$A$90:$J$8194"</definedName>
    <definedName name="Pumps_and_Meterisation">"$#REF!.$A$107:$M$130"</definedName>
    <definedName name="Pumps_and_Meterisation_4">"$#REF!.$A$107:$M$130"</definedName>
    <definedName name="Pumps_and_Meterisation_5">"$#REF!.$A$107:$M$130"</definedName>
    <definedName name="q">'[43]shp_T&amp;D_drive'!$A$1:$AE$31</definedName>
    <definedName name="q_10">[53]shp_T_D_drive!$A$1:$AE$31</definedName>
    <definedName name="q_11">[53]shp_T_D_drive!$A$1:$AE$31</definedName>
    <definedName name="q_17">[53]shp_T_D_drive!$A$1:$AE$31</definedName>
    <definedName name="q_18">[53]shp_T_D_drive!$A$1:$AE$31</definedName>
    <definedName name="q_2">'[54]ACN_PLN  _2_'!$A$1:$AE$31</definedName>
    <definedName name="q_4" localSheetId="7">'[55]A 3_7'!$I$35,'[55]A 3_7'!$I$44</definedName>
    <definedName name="q_4">[54]shp_T_D_drive!$A$1:$AE$31</definedName>
    <definedName name="q_5" localSheetId="7">'[54]ACN_PLN  _2_'!$A$1:$AE$31</definedName>
    <definedName name="q_5">[43]shp_T_D_drive!$A$1:$AE$31</definedName>
    <definedName name="q_6">[43]shp_T_D_drive!$A$1:$AE$31</definedName>
    <definedName name="q_8" localSheetId="7">[53]shp_T_D_drive!$A$1:$AE$31</definedName>
    <definedName name="q_8">[54]shp_T_D_drive!$A$1:$AE$31</definedName>
    <definedName name="q_9" localSheetId="7">[53]shp_T_D_drive!$A$1:$AE$31</definedName>
    <definedName name="q_9">[54]shp_T_D_drive!$A$1:$AE$31</definedName>
    <definedName name="R_">NA()</definedName>
    <definedName name="R_15_00_01">"$#REF!.$A$143:$G$231"</definedName>
    <definedName name="R_15_00_01_4">"$#REF!.$A$143:$G$231"</definedName>
    <definedName name="R_15_00_01_5">"$#REF!.$A$143:$G$231"</definedName>
    <definedName name="ra.city" localSheetId="7" hidden="1">{"'Sheet1'!$A$4386:$N$4591"}</definedName>
    <definedName name="ra.city" hidden="1">{"'Sheet1'!$A$4386:$N$4591"}</definedName>
    <definedName name="REN" localSheetId="7">'[53]SUM-04-05'!#REF!</definedName>
    <definedName name="REN">'[53]SUM-04-05'!#REF!</definedName>
    <definedName name="renovatio" localSheetId="7">[1]TLPPOCT!#REF!</definedName>
    <definedName name="renovatio">[1]TLPPOCT!#REF!</definedName>
    <definedName name="RGGVY" localSheetId="7">#REF!</definedName>
    <definedName name="RGGVY">#REF!</definedName>
    <definedName name="RGGVY1" localSheetId="7" hidden="1">'[11]mpmla wise pp02_03'!#REF!</definedName>
    <definedName name="RGGVY1" hidden="1">'[11]mpmla wise pp02_03'!#REF!</definedName>
    <definedName name="RH">"'file:///G:/Data/ICEA/EMR YEARLY/EMR2005-06.XLS'#$'STN WISE EMR'.$#REF!$#REF!:$#REF!$#REF!"</definedName>
    <definedName name="RH_4">"'file:///C:/Documents and Settings/Valued Acer Customer/Desktop/Data/ICEA/EMR YEARLY/EMR2005-06.XLS'#$'STN WISE EMR'.$#REF!$#REF!:$#REF!$#REF!"</definedName>
    <definedName name="RH_5">"'file:///C:/Documents and Settings/Valued Acer Customer/Desktop/Data/ICEA/EMR YEARLY/EMR2005-06.XLS'#$'STN WISE EMR'.$#REF!$#REF!:$#REF!$#REF!"</definedName>
    <definedName name="RngSteel">[56]CDSteelMaster!$B$3:$S$12</definedName>
    <definedName name="RNM">[44]Master_Data!$F$72</definedName>
    <definedName name="Rural_fdr_load">#REF!</definedName>
    <definedName name="S" localSheetId="7">#REF!</definedName>
    <definedName name="S">#REF!</definedName>
    <definedName name="S_1" localSheetId="7">#REF!</definedName>
    <definedName name="S_1">#REF!</definedName>
    <definedName name="S_11" localSheetId="7">#REF!</definedName>
    <definedName name="S_11">#REF!</definedName>
    <definedName name="S_2" localSheetId="7">#REF!</definedName>
    <definedName name="S_2">#REF!</definedName>
    <definedName name="S_6" localSheetId="7">#REF!</definedName>
    <definedName name="S_6">#REF!</definedName>
    <definedName name="S_7" localSheetId="7">#REF!</definedName>
    <definedName name="S_7">#REF!</definedName>
    <definedName name="SA"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SAL" localSheetId="7">[13]LMAIN!#REF!</definedName>
    <definedName name="SAL">[13]LMAIN!#REF!</definedName>
    <definedName name="Scenario">"$#REF!.$E$6"</definedName>
    <definedName name="Scenario_Name">"$#REF!.$E$8"</definedName>
    <definedName name="SCH6_4">"'file:///C:/Documents and Settings/Valued Acer Customer/Desktop/201-04REL-Final.xls'#$04REL.$#REF!$#REF!"</definedName>
    <definedName name="SCH6_5">"'file:///C:/Documents and Settings/Valued Acer Customer/Desktop/201-04REL-Final.xls'#$04REL.$#REF!$#REF!"</definedName>
    <definedName name="Scheme">"$#REF!.$G$35;$#REF!.$G$44"</definedName>
    <definedName name="Scheme_4">"$#REF!.$G$35;$#REF!.$G$44"</definedName>
    <definedName name="Scheme_5">"$#REF!.$G$35;$#REF!.$G$44"</definedName>
    <definedName name="SCSP" localSheetId="7">[10]TLPPOCT!#REF!</definedName>
    <definedName name="SCSP">[10]TLPPOCT!#REF!</definedName>
    <definedName name="SDN" localSheetId="7">#REF!</definedName>
    <definedName name="SDN">#REF!</definedName>
    <definedName name="Select_Horizontal">"$#REF!.$C$7"</definedName>
    <definedName name="Select_Vertical">"$#REF!.$C$8"</definedName>
    <definedName name="SF" localSheetId="7">[13]LMAIN!#REF!</definedName>
    <definedName name="SF">[13]LMAIN!#REF!</definedName>
    <definedName name="SF0202020202" localSheetId="7">[13]LMAIN!#REF!</definedName>
    <definedName name="SF0202020202">[13]LMAIN!#REF!</definedName>
    <definedName name="SF02030405" localSheetId="7">[13]LMAIN!#REF!</definedName>
    <definedName name="SF02030405">[13]LMAIN!#REF!</definedName>
    <definedName name="SF02092007" localSheetId="7">[13]LMAIN!#REF!</definedName>
    <definedName name="SF02092007">[13]LMAIN!#REF!</definedName>
    <definedName name="SF07090701" localSheetId="7">[13]LMAIN!#REF!</definedName>
    <definedName name="SF07090701">[13]LMAIN!#REF!</definedName>
    <definedName name="SF07092007" localSheetId="7">[13]LMAIN!#REF!</definedName>
    <definedName name="SF07092007">[13]LMAIN!#REF!</definedName>
    <definedName name="SF31A" localSheetId="7">[13]LMAIN!#REF!</definedName>
    <definedName name="SF31A">[13]LMAIN!#REF!</definedName>
    <definedName name="SF31C" localSheetId="7">[13]LMAIN!#REF!</definedName>
    <definedName name="SF31C">[13]LMAIN!#REF!</definedName>
    <definedName name="SF32.8" localSheetId="7">[13]LMAIN!#REF!</definedName>
    <definedName name="SF32.8">[13]LMAIN!#REF!</definedName>
    <definedName name="SF32.9" localSheetId="7">[13]LMAIN!#REF!</definedName>
    <definedName name="SF32.9">[13]LMAIN!#REF!</definedName>
    <definedName name="SFB" localSheetId="7">[13]LMAIN!#REF!</definedName>
    <definedName name="SFB">[13]LMAIN!#REF!</definedName>
    <definedName name="sfdadsfasdf" hidden="1">{#N/A,#N/A,FALSE,"1.1";#N/A,#N/A,FALSE,"1.1a";#N/A,#N/A,FALSE,"1.1b";#N/A,#N/A,FALSE,"1.1c";#N/A,#N/A,FALSE,"1.1e";#N/A,#N/A,FALSE,"1.1f";#N/A,#N/A,FALSE,"1.1g";#N/A,#N/A,FALSE,"1.1h_D";#N/A,#N/A,FALSE,"1.1h_T";#N/A,#N/A,FALSE,"1.2";#N/A,#N/A,FALSE,"1.3b";#N/A,#N/A,FALSE,"1.3";#N/A,#N/A,FALSE,"1.4";#N/A,#N/A,FALSE,"1.5";#N/A,#N/A,FALSE,"1.6";#N/A,#N/A,FALSE,"SOD";#N/A,#N/A,FALSE,"CF"}</definedName>
    <definedName name="SFSF071007" localSheetId="7">[13]LMAIN!#REF!</definedName>
    <definedName name="SFSF071007">[13]LMAIN!#REF!</definedName>
    <definedName name="shft1">[35]SUMMERY!$P$1</definedName>
    <definedName name="shftI">[57]SUMMERY!$P$1</definedName>
    <definedName name="shftI_4">[57]SUMMERY!$P$1</definedName>
    <definedName name="shftI_5">[57]SUMMERY!$P$1</definedName>
    <definedName name="SI" localSheetId="7">#REF!</definedName>
    <definedName name="SI">#REF!</definedName>
    <definedName name="SI_1">#N/A</definedName>
    <definedName name="SI_2">#N/A</definedName>
    <definedName name="sm" localSheetId="7">[13]LMAIN!#REF!</definedName>
    <definedName name="sm">[13]LMAIN!#REF!</definedName>
    <definedName name="smp" localSheetId="7">[13]LMAIN!#REF!</definedName>
    <definedName name="smp">[13]LMAIN!#REF!</definedName>
    <definedName name="SMPL" localSheetId="7">[13]LMAIN!#REF!</definedName>
    <definedName name="SMPL">[13]LMAIN!#REF!</definedName>
    <definedName name="spa" localSheetId="7">#REF!</definedName>
    <definedName name="spa">#REF!</definedName>
    <definedName name="Specific_Consumption">"$#REF!.$BS$3:$CD$30"</definedName>
    <definedName name="ss">'[13]shp_T&amp;D_drive'!$A$1:$AE$31</definedName>
    <definedName name="ss_10">[24]shp_T_D_drive!$A$1:$AE$31</definedName>
    <definedName name="ss_11">[24]shp_T_D_drive!$A$1:$AE$31</definedName>
    <definedName name="ss_17">[24]shp_T_D_drive!$A$1:$AE$31</definedName>
    <definedName name="ss_18">[24]shp_T_D_drive!$A$1:$AE$31</definedName>
    <definedName name="ss_2">[25]shp_T_D_drive!$A$1:$AE$31</definedName>
    <definedName name="ss_4">[25]shp_T_D_drive!$A$1:$AE$31</definedName>
    <definedName name="ss_5" localSheetId="7">[25]shp_T_D_drive!$A$1:$AE$31</definedName>
    <definedName name="ss_5">[13]shp_T_D_drive!$A$1:$AE$31</definedName>
    <definedName name="ss_6">[13]shp_T_D_drive!$A$1:$AE$31</definedName>
    <definedName name="ss_8" localSheetId="7">[24]shp_T_D_drive!$A$1:$AE$31</definedName>
    <definedName name="ss_8">[25]shp_T_D_drive!$A$1:$AE$31</definedName>
    <definedName name="ss_9" localSheetId="7">[24]shp_T_D_drive!$A$1:$AE$31</definedName>
    <definedName name="ss_9">[25]shp_T_D_drive!$A$1:$AE$31</definedName>
    <definedName name="STPI">"$#REF!.$IE$56:$IR$8194"</definedName>
    <definedName name="Styles">"$#REF!.$G$18:$G$26"</definedName>
    <definedName name="SUM" localSheetId="7">[13]LMAIN!#REF!</definedName>
    <definedName name="SUM">[13]LMAIN!#REF!</definedName>
    <definedName name="SUMMARY" localSheetId="7">[13]LMAIN!#REF!</definedName>
    <definedName name="SUMMARY">[13]LMAIN!#REF!</definedName>
    <definedName name="SUMMARY01" localSheetId="7">[13]LMAIN!#REF!</definedName>
    <definedName name="SUMMARY01">[13]LMAIN!#REF!</definedName>
    <definedName name="SUMMARYOFTTPF190907" localSheetId="7">[13]LMAIN!#REF!</definedName>
    <definedName name="SUMMARYOFTTPF190907">[13]LMAIN!#REF!</definedName>
    <definedName name="SUMMARYOFTTPF260907" localSheetId="7">[13]LMAIN!#REF!</definedName>
    <definedName name="SUMMARYOFTTPF260907">[13]LMAIN!#REF!</definedName>
    <definedName name="Sup">"$#REF!.$E$8"</definedName>
    <definedName name="Supp">"$#REF!.$V$6"</definedName>
    <definedName name="SUPPLIER">[58]LOOKUPS!$E$2:$E$60</definedName>
    <definedName name="t">'[13]shp_T&amp;D_drive'!$A$1:$AE$31</definedName>
    <definedName name="t_10">[24]shp_T_D_drive!$A$1:$AE$31</definedName>
    <definedName name="t_11">[24]shp_T_D_drive!$A$1:$AE$31</definedName>
    <definedName name="t_17">[24]shp_T_D_drive!$A$1:$AE$31</definedName>
    <definedName name="t_18">[24]shp_T_D_drive!$A$1:$AE$31</definedName>
    <definedName name="t_2">[25]shp_T_D_drive!$A$1:$AE$31</definedName>
    <definedName name="t_4">[25]shp_T_D_drive!$A$1:$AE$31</definedName>
    <definedName name="t_5" localSheetId="7">[25]shp_T_D_drive!$A$1:$AE$31</definedName>
    <definedName name="t_5">[13]shp_T_D_drive!$A$1:$AE$31</definedName>
    <definedName name="t_6">[13]shp_T_D_drive!$A$1:$AE$31</definedName>
    <definedName name="T_7" localSheetId="7">#REF!</definedName>
    <definedName name="T_7">#REF!</definedName>
    <definedName name="t_8" localSheetId="7">[24]shp_T_D_drive!$A$1:$AE$31</definedName>
    <definedName name="t_8">[25]shp_T_D_drive!$A$1:$AE$31</definedName>
    <definedName name="t_9" localSheetId="7">[24]shp_T_D_drive!$A$1:$AE$31</definedName>
    <definedName name="t_9">[25]shp_T_D_drive!$A$1:$AE$31</definedName>
    <definedName name="T_T">'[32]Discom Details'!$F$720</definedName>
    <definedName name="TableName">"Dummy"</definedName>
    <definedName name="TaxTV">10%</definedName>
    <definedName name="TaxXL">5%</definedName>
    <definedName name="TC" localSheetId="7">#REF!</definedName>
    <definedName name="TC">#REF!</definedName>
    <definedName name="TC_1" localSheetId="7">#REF!</definedName>
    <definedName name="TC_1">#REF!</definedName>
    <definedName name="TC_11" localSheetId="7">#REF!</definedName>
    <definedName name="TC_11">#REF!</definedName>
    <definedName name="TC_2" localSheetId="7">#REF!</definedName>
    <definedName name="TC_2">#REF!</definedName>
    <definedName name="TC_6" localSheetId="7">#REF!</definedName>
    <definedName name="TC_6">#REF!</definedName>
    <definedName name="TC_7" localSheetId="7">#REF!</definedName>
    <definedName name="TC_7">#REF!</definedName>
    <definedName name="temp" localSheetId="7" hidden="1">{"'Sheet1'!$A$4386:$N$4591"}</definedName>
    <definedName name="temp" hidden="1">{"'Sheet1'!$A$4386:$N$4591"}</definedName>
    <definedName name="THF" localSheetId="7">#REF!</definedName>
    <definedName name="THF">#REF!</definedName>
    <definedName name="thou">"$#REF!.$U$6"</definedName>
    <definedName name="THPROG">"'file:///G:/Data/ICEA/EMR YEARLY/EMR2005-06.XLS'#$'STN WISE EMR'.$#REF!$#REF!:$#REF!$#REF!"</definedName>
    <definedName name="THPROG_4">"'file:///C:/Documents and Settings/Valued Acer Customer/Desktop/Data/ICEA/EMR YEARLY/EMR2005-06.XLS'#$'STN WISE EMR'.$#REF!$#REF!:$#REF!$#REF!"</definedName>
    <definedName name="THPROG_5">"'file:///C:/Documents and Settings/Valued Acer Customer/Desktop/Data/ICEA/EMR YEARLY/EMR2005-06.XLS'#$'STN WISE EMR'.$#REF!$#REF!:$#REF!$#REF!"</definedName>
    <definedName name="TKLD">'[59]Pro(A+B)Total Tatkal App.'!$H$1:$H$65536</definedName>
    <definedName name="TLK">'[59]Pro(A+B)Total Tatkal App.'!$F$1:$F$65536</definedName>
    <definedName name="TN">"'file:///G:/Data/ICEA/EMR YEARLY/EMR2005-06.XLS'#$'STN WISE EMR'.$#REF!$#REF!:$#REF!$#REF!"</definedName>
    <definedName name="TN_4">"'file:///C:/Documents and Settings/Valued Acer Customer/Desktop/Data/ICEA/EMR YEARLY/EMR2005-06.XLS'#$'STN WISE EMR'.$#REF!$#REF!:$#REF!$#REF!"</definedName>
    <definedName name="TN_5">"'file:///C:/Documents and Settings/Valued Acer Customer/Desktop/Data/ICEA/EMR YEARLY/EMR2005-06.XLS'#$'STN WISE EMR'.$#REF!$#REF!:$#REF!$#REF!"</definedName>
    <definedName name="TRANS" localSheetId="7" hidden="1">{"'Sheet1'!$A$4386:$N$4591"}</definedName>
    <definedName name="TRANS" hidden="1">{"'Sheet1'!$A$4386:$N$4591"}</definedName>
    <definedName name="TRANS_1" localSheetId="7" hidden="1">{"'Sheet1'!$A$4386:$N$4591"}</definedName>
    <definedName name="TRANS_1" hidden="1">{"'Sheet1'!$A$4386:$N$4591"}</definedName>
    <definedName name="TRANS_2" localSheetId="7" hidden="1">{"'Sheet1'!$A$4386:$N$4591"}</definedName>
    <definedName name="TRANS_2" hidden="1">{"'Sheet1'!$A$4386:$N$4591"}</definedName>
    <definedName name="TRANS_3" localSheetId="7" hidden="1">{"'Sheet1'!$A$4386:$N$4591"}</definedName>
    <definedName name="TRANS_3" hidden="1">{"'Sheet1'!$A$4386:$N$4591"}</definedName>
    <definedName name="TRANS_4" localSheetId="7" hidden="1">{"'Sheet1'!$A$4386:$N$4591"}</definedName>
    <definedName name="TRANS_4" hidden="1">{"'Sheet1'!$A$4386:$N$4591"}</definedName>
    <definedName name="TRANS_5" localSheetId="7" hidden="1">{"'Sheet1'!$A$4386:$N$4591"}</definedName>
    <definedName name="TRANS_5" hidden="1">{"'Sheet1'!$A$4386:$N$4591"}</definedName>
    <definedName name="TT" localSheetId="7">[13]LMAIN!#REF!</definedName>
    <definedName name="TT">[13]LMAIN!#REF!</definedName>
    <definedName name="TTAS" localSheetId="7">[13]LMAIN!#REF!</definedName>
    <definedName name="TTAS">[13]LMAIN!#REF!</definedName>
    <definedName name="TTBLV" localSheetId="7">[13]LMAIN!#REF!</definedName>
    <definedName name="TTBLV">[13]LMAIN!#REF!</definedName>
    <definedName name="TTBX" localSheetId="7">[13]LMAIN!#REF!</definedName>
    <definedName name="TTBX">[13]LMAIN!#REF!</definedName>
    <definedName name="TTBX12" localSheetId="7">[13]LMAIN!#REF!</definedName>
    <definedName name="TTBX12">[13]LMAIN!#REF!</definedName>
    <definedName name="TTFFGGNNOPL" localSheetId="7">[13]LMAIN!#REF!</definedName>
    <definedName name="TTFFGGNNOPL">[13]LMAIN!#REF!</definedName>
    <definedName name="TTFFGGNNOPLK" localSheetId="7">[13]LMAIN!#REF!</definedName>
    <definedName name="TTFFGGNNOPLK">[13]LMAIN!#REF!</definedName>
    <definedName name="TTHR" localSheetId="7">[13]LMAIN!#REF!</definedName>
    <definedName name="TTHR">[13]LMAIN!#REF!</definedName>
    <definedName name="TTHRP" localSheetId="7">[13]LMAIN!#REF!</definedName>
    <definedName name="TTHRP">[13]LMAIN!#REF!</definedName>
    <definedName name="TTNINTYNINE" localSheetId="7">[13]LMAIN!#REF!</definedName>
    <definedName name="TTNINTYNINE">[13]LMAIN!#REF!</definedName>
    <definedName name="TTONE." localSheetId="7">[13]LMAIN!#REF!</definedName>
    <definedName name="TTONE.">[13]LMAIN!#REF!</definedName>
    <definedName name="TTPF" localSheetId="7">[13]LMAIN!#REF!</definedName>
    <definedName name="TTPF">[13]LMAIN!#REF!</definedName>
    <definedName name="TTPF260907" localSheetId="7">[13]LMAIN!#REF!</definedName>
    <definedName name="TTPF260907">[13]LMAIN!#REF!</definedName>
    <definedName name="TTS" localSheetId="7">[13]LMAIN!#REF!</definedName>
    <definedName name="TTS">[13]LMAIN!#REF!</definedName>
    <definedName name="TTSALONI" localSheetId="7">[13]LMAIN!#REF!</definedName>
    <definedName name="TTSALONI">[13]LMAIN!#REF!</definedName>
    <definedName name="TTSF" localSheetId="7">[13]LMAIN!#REF!</definedName>
    <definedName name="TTSF">[13]LMAIN!#REF!</definedName>
    <definedName name="TTSFS" localSheetId="7">[13]LMAIN!#REF!</definedName>
    <definedName name="TTSFS">[13]LMAIN!#REF!</definedName>
    <definedName name="TTSFSUMMARY" localSheetId="7">[13]LMAIN!#REF!</definedName>
    <definedName name="TTSFSUMMARY">[13]LMAIN!#REF!</definedName>
    <definedName name="TTSH" localSheetId="7">[13]LMAIN!#REF!</definedName>
    <definedName name="TTSH">[13]LMAIN!#REF!</definedName>
    <definedName name="TTSHDSBNMXUT" localSheetId="7">[13]LMAIN!#REF!</definedName>
    <definedName name="TTSHDSBNMXUT">[13]LMAIN!#REF!</definedName>
    <definedName name="TTX" localSheetId="7">[13]LMAIN!#REF!</definedName>
    <definedName name="TTX">[13]LMAIN!#REF!</definedName>
    <definedName name="TTXC" localSheetId="7">[13]LMAIN!#REF!</definedName>
    <definedName name="TTXC">[13]LMAIN!#REF!</definedName>
    <definedName name="TTZ" localSheetId="7">[13]LMAIN!#REF!</definedName>
    <definedName name="TTZ">[13]LMAIN!#REF!</definedName>
    <definedName name="TVA">'[7]Executive Summary _Thermal'!$A$4:$H$126</definedName>
    <definedName name="ty" localSheetId="7">#REF!</definedName>
    <definedName name="ty">#REF!</definedName>
    <definedName name="tyytryxry" localSheetId="7">#REF!</definedName>
    <definedName name="tyytryxry">#REF!</definedName>
    <definedName name="u" hidden="1">{#N/A,#N/A,FALSE,"1.1";#N/A,#N/A,FALSE,"1.1a";#N/A,#N/A,FALSE,"1.1b";#N/A,#N/A,FALSE,"1.1c";#N/A,#N/A,FALSE,"1.1e";#N/A,#N/A,FALSE,"1.1f";#N/A,#N/A,FALSE,"1.1g";#N/A,#N/A,FALSE,"1.1h_D";#N/A,#N/A,FALSE,"1.1h_T";#N/A,#N/A,FALSE,"1.2";#N/A,#N/A,FALSE,"1.3b";#N/A,#N/A,FALSE,"1.3";#N/A,#N/A,FALSE,"1.4";#N/A,#N/A,FALSE,"1.5";#N/A,#N/A,FALSE,"1.6";#N/A,#N/A,FALSE,"SOD";#N/A,#N/A,FALSE,"CF"}</definedName>
    <definedName name="UG">"$#REF!.$W$69:$AM$8193"</definedName>
    <definedName name="uj">"$#REF!.$H$35;$#REF!.$H$44"</definedName>
    <definedName name="un">'[60]A 3_7'!$I$35,'[60]A 3_7'!$I$44</definedName>
    <definedName name="Unit_Sentout">#REF!</definedName>
    <definedName name="Unrestricted_Specific_Consumption">"$#REF!.$CE$3"</definedName>
    <definedName name="uyuy" localSheetId="7" hidden="1">#REF!</definedName>
    <definedName name="uyuy" hidden="1">#REF!</definedName>
    <definedName name="Vertical_Not_Selected">"$#REF!.$C$11"</definedName>
    <definedName name="VG" localSheetId="7" hidden="1">{"'Sheet1'!$A$4386:$N$4591"}</definedName>
    <definedName name="VG" hidden="1">{"'Sheet1'!$A$4386:$N$4591"}</definedName>
    <definedName name="wctat" localSheetId="7">#REF!</definedName>
    <definedName name="wctat">#REF!</definedName>
    <definedName name="wctat_1" localSheetId="7">#REF!</definedName>
    <definedName name="wctat_1">#REF!</definedName>
    <definedName name="wctat_11" localSheetId="7">#REF!</definedName>
    <definedName name="wctat_11">#REF!</definedName>
    <definedName name="wctat_2" localSheetId="7">#REF!</definedName>
    <definedName name="wctat_2">#REF!</definedName>
    <definedName name="wctat_6" localSheetId="7">#REF!</definedName>
    <definedName name="wctat_6">#REF!</definedName>
    <definedName name="wctat_7" localSheetId="7">#REF!</definedName>
    <definedName name="wctat_7">#REF!</definedName>
    <definedName name="weree" localSheetId="7">#REF!</definedName>
    <definedName name="weree">#REF!</definedName>
    <definedName name="WIP_944">"$#REF!.$A$1:$L$144"</definedName>
    <definedName name="WIPComments">"$#REF!.$B$11:$F$107"</definedName>
    <definedName name="WIPMacroStart">"$#REF!.$B$10"</definedName>
    <definedName name="work_pp_0601" localSheetId="7">[1]TLPPOCT!#REF!</definedName>
    <definedName name="work_pp_0601">[1]TLPPOCT!#REF!</definedName>
    <definedName name="work_pp_0601_1" localSheetId="7">[1]TLPPOCT!#REF!</definedName>
    <definedName name="work_pp_0601_1">[1]TLPPOCT!#REF!</definedName>
    <definedName name="work_pp_0601_1_10" localSheetId="7">[1]TLPPOCT!#REF!</definedName>
    <definedName name="work_pp_0601_1_10">[1]TLPPOCT!#REF!</definedName>
    <definedName name="work_pp_0601_1_11" localSheetId="7">[1]TLPPOCT!#REF!</definedName>
    <definedName name="work_pp_0601_1_11">[1]TLPPOCT!#REF!</definedName>
    <definedName name="work_pp_0601_1_8" localSheetId="7">[1]TLPPOCT!#REF!</definedName>
    <definedName name="work_pp_0601_1_8">[1]TLPPOCT!#REF!</definedName>
    <definedName name="work_pp_0601_1_9" localSheetId="7">[1]TLPPOCT!#REF!</definedName>
    <definedName name="work_pp_0601_1_9">[1]TLPPOCT!#REF!</definedName>
    <definedName name="work_pp_0601_10" localSheetId="7">[1]TLPPOCT!#REF!</definedName>
    <definedName name="work_pp_0601_10">[1]TLPPOCT!#REF!</definedName>
    <definedName name="work_pp_0601_10_10" localSheetId="7">[1]TLPPOCT!#REF!</definedName>
    <definedName name="work_pp_0601_10_10">[1]TLPPOCT!#REF!</definedName>
    <definedName name="work_pp_0601_10_11" localSheetId="7">[1]TLPPOCT!#REF!</definedName>
    <definedName name="work_pp_0601_10_11">[1]TLPPOCT!#REF!</definedName>
    <definedName name="work_pp_0601_10_8" localSheetId="7">[1]TLPPOCT!#REF!</definedName>
    <definedName name="work_pp_0601_10_8">[1]TLPPOCT!#REF!</definedName>
    <definedName name="work_pp_0601_10_9" localSheetId="7">[1]TLPPOCT!#REF!</definedName>
    <definedName name="work_pp_0601_10_9">[1]TLPPOCT!#REF!</definedName>
    <definedName name="work_pp_0601_11" localSheetId="7">[1]TLPPOCT!#REF!</definedName>
    <definedName name="work_pp_0601_11">[1]TLPPOCT!#REF!</definedName>
    <definedName name="work_pp_0601_11_10" localSheetId="7">[1]TLPPOCT!#REF!</definedName>
    <definedName name="work_pp_0601_11_10">[1]TLPPOCT!#REF!</definedName>
    <definedName name="work_pp_0601_11_11" localSheetId="7">[1]TLPPOCT!#REF!</definedName>
    <definedName name="work_pp_0601_11_11">[1]TLPPOCT!#REF!</definedName>
    <definedName name="work_pp_0601_11_8" localSheetId="7">[1]TLPPOCT!#REF!</definedName>
    <definedName name="work_pp_0601_11_8">[1]TLPPOCT!#REF!</definedName>
    <definedName name="work_pp_0601_11_9" localSheetId="7">[1]TLPPOCT!#REF!</definedName>
    <definedName name="work_pp_0601_11_9">[1]TLPPOCT!#REF!</definedName>
    <definedName name="work_pp_0601_12" localSheetId="7">[1]TLPPOCT!#REF!</definedName>
    <definedName name="work_pp_0601_12">[1]TLPPOCT!#REF!</definedName>
    <definedName name="work_pp_0601_12_10" localSheetId="7">[1]TLPPOCT!#REF!</definedName>
    <definedName name="work_pp_0601_12_10">[1]TLPPOCT!#REF!</definedName>
    <definedName name="work_pp_0601_12_11" localSheetId="7">[1]TLPPOCT!#REF!</definedName>
    <definedName name="work_pp_0601_12_11">[1]TLPPOCT!#REF!</definedName>
    <definedName name="work_pp_0601_12_8" localSheetId="7">[1]TLPPOCT!#REF!</definedName>
    <definedName name="work_pp_0601_12_8">[1]TLPPOCT!#REF!</definedName>
    <definedName name="work_pp_0601_12_9" localSheetId="7">[1]TLPPOCT!#REF!</definedName>
    <definedName name="work_pp_0601_12_9">[1]TLPPOCT!#REF!</definedName>
    <definedName name="work_pp_0601_13" localSheetId="7">[1]TLPPOCT!#REF!</definedName>
    <definedName name="work_pp_0601_13">[1]TLPPOCT!#REF!</definedName>
    <definedName name="work_pp_0601_13_10" localSheetId="7">[1]TLPPOCT!#REF!</definedName>
    <definedName name="work_pp_0601_13_10">[1]TLPPOCT!#REF!</definedName>
    <definedName name="work_pp_0601_13_11" localSheetId="7">[1]TLPPOCT!#REF!</definedName>
    <definedName name="work_pp_0601_13_11">[1]TLPPOCT!#REF!</definedName>
    <definedName name="work_pp_0601_13_8" localSheetId="7">[1]TLPPOCT!#REF!</definedName>
    <definedName name="work_pp_0601_13_8">[1]TLPPOCT!#REF!</definedName>
    <definedName name="work_pp_0601_13_9" localSheetId="7">[1]TLPPOCT!#REF!</definedName>
    <definedName name="work_pp_0601_13_9">[1]TLPPOCT!#REF!</definedName>
    <definedName name="work_pp_0601_2" localSheetId="7">[1]TLPPOCT!#REF!</definedName>
    <definedName name="work_pp_0601_2">[1]TLPPOCT!#REF!</definedName>
    <definedName name="work_pp_0601_2_10" localSheetId="7">[1]TLPPOCT!#REF!</definedName>
    <definedName name="work_pp_0601_2_10">[1]TLPPOCT!#REF!</definedName>
    <definedName name="work_pp_0601_2_11" localSheetId="7">[1]TLPPOCT!#REF!</definedName>
    <definedName name="work_pp_0601_2_11">[1]TLPPOCT!#REF!</definedName>
    <definedName name="work_pp_0601_2_8" localSheetId="7">[1]TLPPOCT!#REF!</definedName>
    <definedName name="work_pp_0601_2_8">[1]TLPPOCT!#REF!</definedName>
    <definedName name="work_pp_0601_2_9" localSheetId="7">[1]TLPPOCT!#REF!</definedName>
    <definedName name="work_pp_0601_2_9">[1]TLPPOCT!#REF!</definedName>
    <definedName name="work_pp_0601_3" localSheetId="7">[1]TLPPOCT!#REF!</definedName>
    <definedName name="work_pp_0601_3">[1]TLPPOCT!#REF!</definedName>
    <definedName name="work_pp_0601_3_10" localSheetId="7">[1]TLPPOCT!#REF!</definedName>
    <definedName name="work_pp_0601_3_10">[1]TLPPOCT!#REF!</definedName>
    <definedName name="work_pp_0601_3_11" localSheetId="7">[1]TLPPOCT!#REF!</definedName>
    <definedName name="work_pp_0601_3_11">[1]TLPPOCT!#REF!</definedName>
    <definedName name="work_pp_0601_3_8" localSheetId="7">[1]TLPPOCT!#REF!</definedName>
    <definedName name="work_pp_0601_3_8">[1]TLPPOCT!#REF!</definedName>
    <definedName name="work_pp_0601_3_9" localSheetId="7">[1]TLPPOCT!#REF!</definedName>
    <definedName name="work_pp_0601_3_9">[1]TLPPOCT!#REF!</definedName>
    <definedName name="work_pp_0601_6" localSheetId="7">[1]TLPPOCT!#REF!</definedName>
    <definedName name="work_pp_0601_6">[1]TLPPOCT!#REF!</definedName>
    <definedName name="work_pp_0601_6_10" localSheetId="7">[1]TLPPOCT!#REF!</definedName>
    <definedName name="work_pp_0601_6_10">[1]TLPPOCT!#REF!</definedName>
    <definedName name="work_pp_0601_6_11" localSheetId="7">[1]TLPPOCT!#REF!</definedName>
    <definedName name="work_pp_0601_6_11">[1]TLPPOCT!#REF!</definedName>
    <definedName name="work_pp_0601_6_8" localSheetId="7">[1]TLPPOCT!#REF!</definedName>
    <definedName name="work_pp_0601_6_8">[1]TLPPOCT!#REF!</definedName>
    <definedName name="work_pp_0601_6_9" localSheetId="7">[1]TLPPOCT!#REF!</definedName>
    <definedName name="work_pp_0601_6_9">[1]TLPPOCT!#REF!</definedName>
    <definedName name="work_pp_0601_7" localSheetId="7">[1]TLPPOCT!#REF!</definedName>
    <definedName name="work_pp_0601_7">[1]TLPPOCT!#REF!</definedName>
    <definedName name="work_pp_0601_7_10" localSheetId="7">[1]TLPPOCT!#REF!</definedName>
    <definedName name="work_pp_0601_7_10">[1]TLPPOCT!#REF!</definedName>
    <definedName name="work_pp_0601_7_11" localSheetId="7">[1]TLPPOCT!#REF!</definedName>
    <definedName name="work_pp_0601_7_11">[1]TLPPOCT!#REF!</definedName>
    <definedName name="work_pp_0601_7_8" localSheetId="7">[1]TLPPOCT!#REF!</definedName>
    <definedName name="work_pp_0601_7_8">[1]TLPPOCT!#REF!</definedName>
    <definedName name="work_pp_0601_7_9" localSheetId="7">[1]TLPPOCT!#REF!</definedName>
    <definedName name="work_pp_0601_7_9">[1]TLPPOCT!#REF!</definedName>
    <definedName name="work_pp_0601_8" localSheetId="7">[1]TLPPOCT!#REF!</definedName>
    <definedName name="work_pp_0601_8">[1]TLPPOCT!#REF!</definedName>
    <definedName name="work_pp_0601_8_10" localSheetId="7">[1]TLPPOCT!#REF!</definedName>
    <definedName name="work_pp_0601_8_10">[1]TLPPOCT!#REF!</definedName>
    <definedName name="work_pp_0601_8_11" localSheetId="7">[1]TLPPOCT!#REF!</definedName>
    <definedName name="work_pp_0601_8_11">[1]TLPPOCT!#REF!</definedName>
    <definedName name="work_pp_0601_8_8" localSheetId="7">[1]TLPPOCT!#REF!</definedName>
    <definedName name="work_pp_0601_8_8">[1]TLPPOCT!#REF!</definedName>
    <definedName name="work_pp_0601_8_9" localSheetId="7">[1]TLPPOCT!#REF!</definedName>
    <definedName name="work_pp_0601_8_9">[1]TLPPOCT!#REF!</definedName>
    <definedName name="work_pp_0601_9" localSheetId="7">[1]TLPPOCT!#REF!</definedName>
    <definedName name="work_pp_0601_9">[1]TLPPOCT!#REF!</definedName>
    <definedName name="work_pp_0601_9_10" localSheetId="7">[1]TLPPOCT!#REF!</definedName>
    <definedName name="work_pp_0601_9_10">[1]TLPPOCT!#REF!</definedName>
    <definedName name="work_pp_0601_9_11" localSheetId="7">[1]TLPPOCT!#REF!</definedName>
    <definedName name="work_pp_0601_9_11">[1]TLPPOCT!#REF!</definedName>
    <definedName name="work_pp_0601_9_8" localSheetId="7">[1]TLPPOCT!#REF!</definedName>
    <definedName name="work_pp_0601_9_8">[1]TLPPOCT!#REF!</definedName>
    <definedName name="work_pp_0601_9_9" localSheetId="7">[1]TLPPOCT!#REF!</definedName>
    <definedName name="work_pp_0601_9_9">[1]TLPPOCT!#REF!</definedName>
    <definedName name="wrn.ARR._.Forms." hidden="1">{#N/A,#N/A,FALSE,"1.1";#N/A,#N/A,FALSE,"1.1a";#N/A,#N/A,FALSE,"1.1b";#N/A,#N/A,FALSE,"1.1c";#N/A,#N/A,FALSE,"1.1e";#N/A,#N/A,FALSE,"1.1f";#N/A,#N/A,FALSE,"1.1g";#N/A,#N/A,FALSE,"1.1h_D";#N/A,#N/A,FALSE,"1.1h_T";#N/A,#N/A,FALSE,"1.2";#N/A,#N/A,FALSE,"1.3b";#N/A,#N/A,FALSE,"1.3";#N/A,#N/A,FALSE,"1.4";#N/A,#N/A,FALSE,"1.5";#N/A,#N/A,FALSE,"1.6";#N/A,#N/A,FALSE,"SOD";#N/A,#N/A,FALSE,"CF"}</definedName>
    <definedName name="wrn.ARR._.Output." hidden="1">{#N/A,#N/A,FALSE,"2000-01 Form 1.3a";#N/A,#N/A,FALSE,"H1 2001-02 Form 1.3a";#N/A,#N/A,FALSE,"H2 2001-02 Form 1.3a";#N/A,#N/A,FALSE,"2001-02 Form 1.3a";#N/A,#N/A,FALSE,"2002-03 Form 1.3a"}</definedName>
    <definedName name="wrn.Consolidated._.report._.on._.all._.companies." hidden="1">{"SOD1",#N/A,TRUE,"SOD";"SOD2",#N/A,TRUE,"SOD";"Summary 1",#N/A,TRUE,"Summary";"summary - energy bal cons",#N/A,TRUE,"Summary";#N/A,#N/A,TRUE,"PPSummary";"summary energy bal - Discoms",#N/A,TRUE,"Summary";"PPSummNew1",#N/A,TRUE,"PPSummary";"PPsumm newFY2003",#N/A,TRUE,"PPSummary";"pp variance analysis",#N/A,TRUE,"PPSummary";"cap base - all",#N/A,TRUE,"1.1 2002-03";"1.3 expenditure - all",#N/A,TRUE,"1.3 2002-2003";"interest variance 1",#N/A,TRUE,"Int Var";"interest variance 2",#N/A,TRUE,"Int Var";"expense variance",#N/A,TRUE,"Exp Var"}</definedName>
    <definedName name="wrn.Output._.forms." hidden="1">{#N/A,#N/A,FALSE,"Input";#N/A,#N/A,FALSE,"Avai- CY";#N/A,#N/A,FALSE,"Monthly Dispatch- CY";#N/A,#N/A,FALSE,"MO CY";#N/A,#N/A,FALSE,"MO EY";#N/A,#N/A,FALSE,"Avai- EY";#N/A,#N/A,FALSE,"Monthly Dispatch- EY";#N/A,#N/A,FALSE,"2000-01 Form 1.3a";#N/A,#N/A,FALSE,"H1 2001-02 Form 1.3a";#N/A,#N/A,FALSE,"H2 2001-02 Form 1.3a";#N/A,#N/A,FALSE,"2001-02 Form 1.3a";#N/A,#N/A,FALSE,"2002-03 Form 1.3a"}</definedName>
    <definedName name="wrn.OutputForms." hidden="1">{#N/A,#N/A,FALSE,"SEN";#N/A,#N/A,FALSE,"INP";#N/A,#N/A,FALSE,"P&amp;L";#N/A,#N/A,FALSE,"BS";#N/A,#N/A,FALSE,"WCAP";#N/A,#N/A,FALSE,"CF";#N/A,#N/A,FALSE,"1.1";#N/A,#N/A,FALSE,"1.1a";#N/A,#N/A,FALSE,"1.1b";#N/A,#N/A,FALSE,"1.1c";#N/A,#N/A,FALSE,"1.1e";#N/A,#N/A,FALSE,"1.1f";#N/A,#N/A,FALSE,"1.1g";#N/A,#N/A,FALSE,"1.1h_D";#N/A,#N/A,FALSE,"1.1h_T";#N/A,#N/A,FALSE,"1.2";#N/A,#N/A,FALSE,"1.3b";#N/A,#N/A,FALSE,"1.3";#N/A,#N/A,FALSE,"1.4";#N/A,#N/A,FALSE,"1.5";#N/A,#N/A,FALSE,"1.6";#N/A,#N/A,FALSE,"SOD";#N/A,#N/A,FALSE,"3.1, 3.2-CY";#N/A,#N/A,FALSE,"3.3-CY";#N/A,#N/A,FALSE,"3.1, 3.2-LY";#N/A,#N/A,FALSE,"3.3-LY"}</definedName>
    <definedName name="wrn.PP." hidden="1">{#N/A,#N/A,FALSE,"2002-03 Form 1.3a";#N/A,#N/A,FALSE,"2003-04 Form 1.3a";#N/A,#N/A,FALSE,"Avai- CY";#N/A,#N/A,FALSE,"Avai- EY";#N/A,#N/A,FALSE,"Demand vs Availability"}</definedName>
    <definedName name="wrn.Reports._.of._.NPDCL." hidden="1">{#N/A,#N/A,TRUE,"INP";#N/A,#N/A,TRUE,"BS";#N/A,#N/A,TRUE,"P&amp;L";#N/A,#N/A,TRUE,"CF";#N/A,#N/A,TRUE,"WCAP";#N/A,#N/A,TRUE,"1.1";#N/A,#N/A,TRUE,"1.1a";#N/A,#N/A,TRUE,"1.1b";#N/A,#N/A,TRUE,"1.1c";#N/A,#N/A,TRUE,"1.1e";#N/A,#N/A,TRUE,"1.1f";#N/A,#N/A,TRUE,"1.1g";#N/A,#N/A,TRUE,"1.1h_T";#N/A,#N/A,TRUE,"1.1h_D";#N/A,#N/A,TRUE,"1.2";#N/A,#N/A,TRUE,"1.3";#N/A,#N/A,TRUE,"1.3b";#N/A,#N/A,TRUE,"OL";#N/A,#N/A,TRUE,"1.4";#N/A,#N/A,TRUE,"1.5";#N/A,#N/A,TRUE,"1.6";#N/A,#N/A,TRUE,"2.1";#N/A,#N/A,TRUE,"SOD"}</definedName>
    <definedName name="X" localSheetId="7">[13]LMAIN!#REF!</definedName>
    <definedName name="X">[13]LMAIN!#REF!</definedName>
    <definedName name="X1_">"$#REF!.$IU$7803"</definedName>
    <definedName name="X1__4">"$#REF!.$IU$7803"</definedName>
    <definedName name="X1__5">"$#REF!.$IU$7803"</definedName>
    <definedName name="xyz" localSheetId="7" hidden="1">'[15]mpmla wise pp01_02'!#REF!</definedName>
    <definedName name="xyz" hidden="1">'[15]mpmla wise pp01_02'!#REF!</definedName>
    <definedName name="Y122_">[3]DLC!$HR$109</definedName>
    <definedName name="YASH" localSheetId="7">#REF!</definedName>
    <definedName name="YASH">#REF!</definedName>
    <definedName name="YASH_1" localSheetId="7">#REF!</definedName>
    <definedName name="YASH_1">#REF!</definedName>
    <definedName name="YASH_11" localSheetId="7">#REF!</definedName>
    <definedName name="YASH_11">#REF!</definedName>
    <definedName name="YASH_2" localSheetId="7">#REF!</definedName>
    <definedName name="YASH_2">#REF!</definedName>
    <definedName name="YASH_6" localSheetId="7">#REF!</definedName>
    <definedName name="YASH_6">#REF!</definedName>
    <definedName name="YASH_7" localSheetId="7">#REF!</definedName>
    <definedName name="YASH_7">#REF!</definedName>
    <definedName name="YEAR">"$#REF!.$B$5"</definedName>
    <definedName name="YEARLY">[7]TWELVE!$A$3:$Q$445</definedName>
    <definedName name="yogi" localSheetId="7">#REF!</definedName>
    <definedName name="yogi">#REF!</definedName>
    <definedName name="YTPI">"$#REF!.$C$80:$O$8193"</definedName>
    <definedName name="yui" localSheetId="7">[13]LMAIN!#REF!</definedName>
    <definedName name="yui">[13]LMAIN!#REF!</definedName>
    <definedName name="YY" localSheetId="7">#REF!</definedName>
    <definedName name="YY">#REF!</definedName>
    <definedName name="z" localSheetId="7">#REF!</definedName>
    <definedName name="z">#REF!</definedName>
  </definedNames>
  <calcPr calcId="152511"/>
</workbook>
</file>

<file path=xl/calcChain.xml><?xml version="1.0" encoding="utf-8"?>
<calcChain xmlns="http://schemas.openxmlformats.org/spreadsheetml/2006/main">
  <c r="E35" i="24" l="1"/>
  <c r="F36" i="32" l="1"/>
  <c r="F38" i="32"/>
  <c r="F27" i="24"/>
  <c r="F17" i="24"/>
  <c r="F24" i="33"/>
  <c r="F25" i="33" s="1"/>
  <c r="F23" i="33"/>
  <c r="F22" i="33"/>
  <c r="F21" i="33"/>
  <c r="F19" i="33"/>
  <c r="F18" i="33"/>
  <c r="F17" i="33"/>
  <c r="F14" i="33"/>
  <c r="F37" i="32"/>
  <c r="F39" i="32" s="1"/>
  <c r="F40" i="32" s="1"/>
  <c r="F34" i="32"/>
  <c r="F33" i="32"/>
  <c r="F32" i="32"/>
  <c r="F29" i="32"/>
  <c r="D38" i="32"/>
  <c r="D36" i="32"/>
  <c r="D34" i="32"/>
  <c r="D33" i="32"/>
  <c r="D29" i="32"/>
  <c r="G28" i="24"/>
  <c r="G28" i="26"/>
  <c r="G27" i="26"/>
  <c r="G26" i="26"/>
  <c r="G25" i="26"/>
  <c r="G22" i="26"/>
  <c r="G20" i="26"/>
  <c r="G19" i="26"/>
  <c r="G18" i="26"/>
  <c r="G17" i="26"/>
  <c r="G16" i="26"/>
  <c r="G40" i="32"/>
  <c r="G37" i="32"/>
  <c r="G39" i="32"/>
  <c r="G34" i="32"/>
  <c r="G32" i="32"/>
  <c r="G17" i="33"/>
  <c r="G22" i="33"/>
  <c r="G24" i="33" s="1"/>
  <c r="G25" i="33" l="1"/>
  <c r="D27" i="24" l="1"/>
  <c r="D17" i="24"/>
  <c r="D32" i="26" l="1"/>
  <c r="D28" i="26"/>
  <c r="D27" i="26"/>
  <c r="D26" i="26"/>
  <c r="D25" i="26"/>
  <c r="D22" i="26"/>
  <c r="D19" i="26"/>
  <c r="D18" i="26"/>
  <c r="D17" i="26"/>
  <c r="D15" i="26"/>
  <c r="C19" i="31" l="1"/>
  <c r="D19" i="31"/>
  <c r="D21" i="33" l="1"/>
  <c r="E19" i="32" l="1"/>
  <c r="D23" i="32"/>
  <c r="D14" i="32"/>
  <c r="F13" i="32" l="1"/>
  <c r="E16" i="26" l="1"/>
  <c r="D16" i="26" s="1"/>
  <c r="E20" i="26"/>
  <c r="D20" i="26" s="1"/>
  <c r="E18" i="26"/>
  <c r="D22" i="32" l="1"/>
  <c r="D24" i="32" s="1"/>
  <c r="E23" i="32"/>
  <c r="E21" i="32"/>
  <c r="E18" i="32"/>
  <c r="D17" i="32"/>
  <c r="E14" i="32"/>
  <c r="E17" i="32" s="1"/>
  <c r="E22" i="32" l="1"/>
  <c r="E24" i="32" s="1"/>
  <c r="D25" i="32"/>
  <c r="E25" i="32"/>
  <c r="H19" i="30"/>
  <c r="E26" i="31" l="1"/>
  <c r="F25" i="24" l="1"/>
  <c r="F26" i="24" s="1"/>
  <c r="F29" i="24" s="1"/>
  <c r="G22" i="24"/>
  <c r="G25" i="24" s="1"/>
  <c r="G26" i="24" s="1"/>
  <c r="G29" i="24" s="1"/>
  <c r="F22" i="24"/>
  <c r="D33" i="31"/>
  <c r="D15" i="31"/>
  <c r="D35" i="31" l="1"/>
  <c r="E25" i="26" l="1"/>
  <c r="I25" i="26" l="1"/>
  <c r="F38" i="33"/>
  <c r="F29" i="33"/>
  <c r="H25" i="26" l="1"/>
  <c r="G53" i="30" l="1"/>
  <c r="G51" i="30"/>
  <c r="G49" i="30"/>
  <c r="G48" i="30"/>
  <c r="G44" i="30"/>
  <c r="D53" i="30"/>
  <c r="D51" i="30"/>
  <c r="D49" i="30"/>
  <c r="D48" i="30"/>
  <c r="E49" i="30"/>
  <c r="E48" i="30"/>
  <c r="E53" i="30"/>
  <c r="E51" i="30"/>
  <c r="G38" i="33" l="1"/>
  <c r="G36" i="33"/>
  <c r="G34" i="33"/>
  <c r="G33" i="33"/>
  <c r="E28" i="26" l="1"/>
  <c r="E27" i="26"/>
  <c r="E26" i="26"/>
  <c r="E22" i="26"/>
  <c r="E19" i="26"/>
  <c r="E17" i="26"/>
  <c r="E22" i="33"/>
  <c r="E24" i="33" s="1"/>
  <c r="D29" i="26" l="1"/>
  <c r="E29" i="26"/>
  <c r="H22" i="26"/>
  <c r="I22" i="26"/>
  <c r="G29" i="33"/>
  <c r="G31" i="33"/>
  <c r="F33" i="33"/>
  <c r="F34" i="33"/>
  <c r="F36" i="33"/>
  <c r="G37" i="24"/>
  <c r="F37" i="24"/>
  <c r="G54" i="30" l="1"/>
  <c r="G52" i="30"/>
  <c r="G39" i="33"/>
  <c r="G37" i="33"/>
  <c r="F23" i="26"/>
  <c r="F30" i="26" s="1"/>
  <c r="G23" i="26"/>
  <c r="G30" i="26" s="1"/>
  <c r="F32" i="33"/>
  <c r="G47" i="30"/>
  <c r="F37" i="33" l="1"/>
  <c r="F39" i="33"/>
  <c r="G55" i="30"/>
  <c r="G32" i="33"/>
  <c r="F34" i="24" l="1"/>
  <c r="F38" i="24" s="1"/>
  <c r="G34" i="24"/>
  <c r="G38" i="24" s="1"/>
  <c r="G40" i="33"/>
  <c r="D25" i="24" l="1"/>
  <c r="F29" i="26" l="1"/>
  <c r="H29" i="26" s="1"/>
  <c r="G29" i="26"/>
  <c r="I29" i="26" s="1"/>
  <c r="D26" i="24"/>
  <c r="F14" i="25"/>
  <c r="F14" i="26" s="1"/>
  <c r="F13" i="33" s="1"/>
  <c r="F13" i="30" s="1"/>
  <c r="D14" i="25"/>
  <c r="D14" i="26" s="1"/>
  <c r="D13" i="32" s="1"/>
  <c r="D13" i="33" s="1"/>
  <c r="D13" i="30" s="1"/>
  <c r="F21" i="25" l="1"/>
  <c r="G21" i="25"/>
  <c r="G16" i="25"/>
  <c r="F16" i="25"/>
  <c r="E34" i="26" l="1"/>
  <c r="E33" i="26"/>
  <c r="E30" i="32" l="1"/>
  <c r="E22" i="24"/>
  <c r="D22" i="24"/>
  <c r="D16" i="25" s="1"/>
  <c r="H15" i="32"/>
  <c r="E16" i="25" l="1"/>
  <c r="E25" i="24"/>
  <c r="E26" i="24" s="1"/>
  <c r="E28" i="24" s="1"/>
  <c r="E29" i="24" s="1"/>
  <c r="D23" i="26"/>
  <c r="E23" i="26" l="1"/>
  <c r="E21" i="25" s="1"/>
  <c r="P32" i="33"/>
  <c r="E11" i="31"/>
  <c r="P30" i="33"/>
  <c r="P31" i="33"/>
  <c r="P33" i="33"/>
  <c r="P34" i="33"/>
  <c r="P35" i="33"/>
  <c r="P36" i="33"/>
  <c r="P38" i="33"/>
  <c r="P29" i="33"/>
  <c r="Q29" i="33"/>
  <c r="G24" i="25"/>
  <c r="P37" i="33" l="1"/>
  <c r="F24" i="25"/>
  <c r="E17" i="33"/>
  <c r="D22" i="33"/>
  <c r="E37" i="32"/>
  <c r="E32" i="32"/>
  <c r="D32" i="32"/>
  <c r="E30" i="26"/>
  <c r="D44" i="30"/>
  <c r="E44" i="30"/>
  <c r="I29" i="24"/>
  <c r="E39" i="32" l="1"/>
  <c r="E54" i="30" s="1"/>
  <c r="E52" i="30"/>
  <c r="E47" i="30"/>
  <c r="P39" i="33"/>
  <c r="E32" i="33"/>
  <c r="E24" i="25" s="1"/>
  <c r="P40" i="33"/>
  <c r="E25" i="33"/>
  <c r="H22" i="30"/>
  <c r="H23" i="30"/>
  <c r="H24" i="30"/>
  <c r="H25" i="30"/>
  <c r="H21" i="30"/>
  <c r="H15" i="30"/>
  <c r="H17" i="30"/>
  <c r="H18" i="30"/>
  <c r="C33" i="31"/>
  <c r="C15" i="31"/>
  <c r="F44" i="30"/>
  <c r="E32" i="24" l="1"/>
  <c r="E40" i="32"/>
  <c r="E55" i="30" s="1"/>
  <c r="C35" i="31"/>
  <c r="E35" i="31" s="1"/>
  <c r="E46" i="30"/>
  <c r="D38" i="33"/>
  <c r="D36" i="33"/>
  <c r="D34" i="33"/>
  <c r="D33" i="33"/>
  <c r="D29" i="33"/>
  <c r="E34" i="33"/>
  <c r="E33" i="33"/>
  <c r="D17" i="33"/>
  <c r="E29" i="33"/>
  <c r="E36" i="33"/>
  <c r="D37" i="32"/>
  <c r="D52" i="30" s="1"/>
  <c r="D47" i="30"/>
  <c r="F53" i="30"/>
  <c r="F51" i="30"/>
  <c r="F49" i="30"/>
  <c r="F47" i="30"/>
  <c r="F48" i="30"/>
  <c r="F25" i="25"/>
  <c r="F40" i="33"/>
  <c r="F26" i="25" s="1"/>
  <c r="E38" i="33" l="1"/>
  <c r="D39" i="32"/>
  <c r="E37" i="33"/>
  <c r="D32" i="33"/>
  <c r="D24" i="25" s="1"/>
  <c r="F54" i="30"/>
  <c r="F52" i="30"/>
  <c r="G25" i="25"/>
  <c r="G26" i="25"/>
  <c r="D54" i="30" l="1"/>
  <c r="F55" i="30"/>
  <c r="D40" i="32"/>
  <c r="E39" i="33"/>
  <c r="E25" i="25" s="1"/>
  <c r="D55" i="30" l="1"/>
  <c r="I55" i="30"/>
  <c r="E40" i="33"/>
  <c r="E26" i="25" s="1"/>
  <c r="H58" i="26"/>
  <c r="E67" i="32" l="1"/>
  <c r="D67" i="32"/>
  <c r="F66" i="32"/>
  <c r="F65" i="32"/>
  <c r="F67" i="32" l="1"/>
  <c r="D68" i="30" l="1"/>
  <c r="G58" i="26" l="1"/>
  <c r="F58" i="26"/>
  <c r="E58" i="26"/>
  <c r="D57" i="26"/>
  <c r="I28" i="26" l="1"/>
  <c r="I27" i="26"/>
  <c r="E25" i="31"/>
  <c r="I19" i="26"/>
  <c r="H18" i="26"/>
  <c r="E29" i="31"/>
  <c r="E23" i="31"/>
  <c r="N30" i="33"/>
  <c r="O30" i="33"/>
  <c r="N31" i="33"/>
  <c r="O31" i="33"/>
  <c r="N33" i="33"/>
  <c r="O33" i="33"/>
  <c r="N34" i="33"/>
  <c r="O34" i="33"/>
  <c r="N35" i="33"/>
  <c r="O35" i="33"/>
  <c r="N36" i="33"/>
  <c r="O36" i="33"/>
  <c r="N38" i="33"/>
  <c r="O38" i="33"/>
  <c r="O29" i="33"/>
  <c r="N29" i="33"/>
  <c r="O37" i="33"/>
  <c r="H17" i="26"/>
  <c r="I28" i="24"/>
  <c r="H22" i="24"/>
  <c r="H25" i="24"/>
  <c r="H26" i="24"/>
  <c r="I38" i="33"/>
  <c r="H38" i="33"/>
  <c r="I36" i="33"/>
  <c r="H36" i="33"/>
  <c r="I34" i="33"/>
  <c r="H34" i="33"/>
  <c r="I33" i="33"/>
  <c r="H33" i="33"/>
  <c r="I30" i="33"/>
  <c r="H30" i="33"/>
  <c r="I29" i="33"/>
  <c r="H29" i="33"/>
  <c r="I23" i="33"/>
  <c r="H23" i="33"/>
  <c r="I21" i="33"/>
  <c r="H21" i="33"/>
  <c r="I19" i="33"/>
  <c r="H19" i="33"/>
  <c r="I18" i="33"/>
  <c r="H18" i="33"/>
  <c r="I15" i="33"/>
  <c r="H15" i="33"/>
  <c r="I14" i="33"/>
  <c r="H14" i="33"/>
  <c r="D67" i="26"/>
  <c r="E59" i="32"/>
  <c r="I27" i="24"/>
  <c r="H28" i="26"/>
  <c r="I32" i="26"/>
  <c r="H32" i="26"/>
  <c r="I21" i="25"/>
  <c r="I26" i="25"/>
  <c r="I25" i="25"/>
  <c r="I24" i="25"/>
  <c r="H24" i="25"/>
  <c r="I16" i="25"/>
  <c r="H16" i="25"/>
  <c r="D59" i="32"/>
  <c r="I17" i="24"/>
  <c r="H17" i="24"/>
  <c r="H27" i="26"/>
  <c r="E14" i="31"/>
  <c r="E13" i="31"/>
  <c r="E12" i="31"/>
  <c r="I25" i="24"/>
  <c r="E19" i="31"/>
  <c r="H15" i="26"/>
  <c r="I15" i="26"/>
  <c r="H14" i="30"/>
  <c r="I14" i="30"/>
  <c r="I15" i="30"/>
  <c r="I17" i="30"/>
  <c r="I18"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H33" i="32"/>
  <c r="I33" i="32"/>
  <c r="H34" i="32"/>
  <c r="I34" i="32"/>
  <c r="H36" i="32"/>
  <c r="I36" i="32"/>
  <c r="I38" i="32"/>
  <c r="I22" i="24"/>
  <c r="H32" i="32"/>
  <c r="I22" i="32"/>
  <c r="I17" i="32"/>
  <c r="H22" i="32"/>
  <c r="H37" i="32"/>
  <c r="I37" i="32"/>
  <c r="H38" i="32"/>
  <c r="H17" i="32"/>
  <c r="I17" i="33"/>
  <c r="H17" i="33"/>
  <c r="I22" i="33"/>
  <c r="I24" i="33" l="1"/>
  <c r="I25" i="33"/>
  <c r="I25" i="32"/>
  <c r="I24" i="32"/>
  <c r="H24" i="32"/>
  <c r="H25" i="32"/>
  <c r="H19" i="26"/>
  <c r="I39" i="32"/>
  <c r="O39" i="33"/>
  <c r="N32" i="33"/>
  <c r="E28" i="31"/>
  <c r="I20" i="26"/>
  <c r="I18" i="26"/>
  <c r="I16" i="26"/>
  <c r="E24" i="31"/>
  <c r="H16" i="26"/>
  <c r="H20" i="26"/>
  <c r="I17" i="26"/>
  <c r="I26" i="24"/>
  <c r="I30" i="26" l="1"/>
  <c r="I32" i="33"/>
  <c r="H32" i="33"/>
  <c r="I52" i="30"/>
  <c r="H52" i="30"/>
  <c r="I47" i="30"/>
  <c r="H47" i="30"/>
  <c r="I37" i="33"/>
  <c r="I32" i="32"/>
  <c r="O32" i="33"/>
  <c r="H39" i="32"/>
  <c r="I23" i="26"/>
  <c r="I39" i="33" l="1"/>
  <c r="I54" i="30"/>
  <c r="H54" i="30"/>
  <c r="O40" i="33"/>
  <c r="I40" i="32"/>
  <c r="F58" i="32"/>
  <c r="F57" i="32"/>
  <c r="H40" i="32"/>
  <c r="E33" i="31"/>
  <c r="H55" i="30" l="1"/>
  <c r="I40" i="33"/>
  <c r="E15" i="31" l="1"/>
  <c r="I26" i="26"/>
  <c r="N37" i="33"/>
  <c r="H22" i="33"/>
  <c r="D37" i="33"/>
  <c r="H37" i="33" s="1"/>
  <c r="D24" i="33"/>
  <c r="H24" i="33" s="1"/>
  <c r="D39" i="33" l="1"/>
  <c r="N39" i="33"/>
  <c r="D25" i="33"/>
  <c r="H26" i="26" l="1"/>
  <c r="H39" i="33"/>
  <c r="D25" i="25"/>
  <c r="H25" i="25" s="1"/>
  <c r="H25" i="33"/>
  <c r="D40" i="33"/>
  <c r="N40" i="33"/>
  <c r="H23" i="26"/>
  <c r="D30" i="26"/>
  <c r="H30" i="26" s="1"/>
  <c r="D34" i="24" l="1"/>
  <c r="H32" i="24"/>
  <c r="H40" i="33"/>
  <c r="D26" i="25"/>
  <c r="H26" i="25" s="1"/>
  <c r="H35" i="24" l="1"/>
  <c r="H34" i="24"/>
  <c r="E34" i="24"/>
  <c r="I32" i="24"/>
  <c r="D37" i="24" l="1"/>
  <c r="H37" i="24" s="1"/>
  <c r="E37" i="24"/>
  <c r="I37" i="24" s="1"/>
  <c r="I35" i="24"/>
  <c r="I34" i="24"/>
  <c r="D38" i="24" l="1"/>
  <c r="H38" i="24" s="1"/>
  <c r="E38" i="24"/>
  <c r="I38" i="24" s="1"/>
  <c r="H27" i="24"/>
  <c r="D28" i="24"/>
  <c r="H28" i="24" s="1"/>
  <c r="D21" i="25"/>
  <c r="H21" i="25" s="1"/>
  <c r="D29" i="24" l="1"/>
  <c r="H29" i="24" s="1"/>
</calcChain>
</file>

<file path=xl/sharedStrings.xml><?xml version="1.0" encoding="utf-8"?>
<sst xmlns="http://schemas.openxmlformats.org/spreadsheetml/2006/main" count="673" uniqueCount="292">
  <si>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</si>
  <si>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</si>
  <si>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</si>
  <si>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</si>
  <si>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</si>
  <si>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</si>
  <si>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</si>
  <si>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</si>
  <si>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</si>
  <si>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</si>
  <si>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</si>
  <si>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</si>
  <si>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</si>
  <si>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</si>
  <si>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</si>
  <si>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</si>
  <si>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</si>
  <si>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</si>
  <si>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</si>
  <si>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</si>
  <si>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</si>
  <si>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</si>
  <si>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</si>
  <si>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</si>
  <si>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</si>
  <si>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</si>
  <si>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</si>
  <si>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</si>
  <si>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</si>
  <si>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</si>
  <si>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</si>
  <si>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</si>
  <si>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</si>
  <si>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</si>
  <si>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</si>
  <si>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</si>
  <si>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</si>
  <si>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</si>
  <si>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</si>
  <si>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</si>
  <si>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</si>
  <si>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</si>
  <si>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</si>
  <si>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</si>
  <si>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</si>
  <si>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</si>
  <si>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</si>
  <si>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</si>
  <si>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</si>
  <si>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</si>
  <si>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</si>
  <si>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</si>
  <si>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</si>
  <si>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</si>
  <si>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</si>
  <si>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</si>
  <si>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</si>
  <si>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</si>
  <si>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</si>
  <si>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</si>
  <si>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</si>
  <si>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</si>
  <si>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</si>
  <si>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</si>
  <si>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</si>
  <si>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</si>
  <si>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</si>
  <si>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</si>
  <si>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</si>
  <si>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</si>
  <si>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</si>
  <si>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</si>
  <si>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</si>
  <si>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</si>
  <si>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</si>
  <si>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</si>
  <si>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</si>
  <si>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</si>
  <si>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</si>
  <si>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</si>
  <si>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</si>
  <si>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</si>
  <si>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</si>
  <si>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</si>
  <si>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</si>
  <si>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</si>
  <si>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</si>
  <si>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</si>
  <si>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</si>
  <si>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</si>
  <si>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</si>
  <si>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</si>
  <si>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</si>
  <si>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</si>
  <si>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</si>
  <si>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</si>
  <si>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</si>
  <si>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</si>
  <si>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</si>
  <si>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</si>
  <si>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</si>
  <si>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</si>
  <si>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</si>
  <si>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</si>
  <si>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</si>
  <si>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</si>
  <si>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</si>
  <si>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</si>
  <si>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</si>
  <si>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</si>
  <si>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</si>
  <si>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</si>
  <si>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</si>
  <si>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</si>
  <si>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</si>
  <si>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</si>
  <si>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</si>
  <si>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</si>
  <si>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</si>
  <si>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</si>
  <si>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</si>
  <si>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</si>
  <si>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</si>
  <si>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</si>
  <si>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</si>
  <si>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</si>
  <si>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</si>
  <si>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</si>
  <si>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</si>
  <si>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</si>
  <si>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</si>
  <si>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</si>
  <si>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</si>
  <si>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</si>
  <si>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</si>
  <si>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</si>
  <si>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</si>
  <si>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</si>
  <si>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</si>
  <si>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</si>
  <si>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</si>
  <si>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</si>
  <si>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</si>
  <si>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</si>
  <si>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</si>
  <si>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</si>
  <si>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</si>
  <si>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</si>
  <si>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</si>
  <si>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</si>
  <si>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</si>
  <si>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</si>
  <si>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</si>
  <si>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</si>
  <si>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</si>
  <si>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</si>
  <si>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</si>
  <si>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</si>
  <si>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</si>
  <si>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</si>
  <si>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</si>
  <si>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</si>
  <si>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</si>
  <si>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</si>
  <si>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</si>
  <si>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</si>
  <si>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</si>
  <si>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</si>
  <si>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</si>
  <si>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</si>
  <si>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</si>
  <si>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</si>
  <si>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</si>
  <si>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</si>
  <si>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</si>
  <si>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</si>
  <si>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</si>
  <si>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</si>
  <si>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</si>
  <si>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</si>
  <si>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</si>
  <si>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</si>
  <si>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</si>
  <si>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</si>
  <si>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</si>
  <si>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</si>
  <si>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</si>
  <si>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</si>
  <si>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</si>
  <si>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</si>
  <si>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</si>
  <si>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</si>
  <si>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</si>
  <si>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</si>
  <si>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</si>
  <si>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</si>
  <si>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</si>
  <si>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</si>
  <si>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</si>
  <si>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</si>
  <si>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</si>
  <si>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</si>
  <si>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</si>
  <si>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</si>
  <si>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</si>
  <si>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</si>
  <si>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</si>
  <si>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</si>
  <si>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</si>
  <si>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</si>
  <si>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</si>
  <si>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</si>
  <si>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</si>
  <si>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</si>
  <si>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</si>
  <si>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</si>
  <si>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</si>
  <si>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</si>
  <si>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</si>
  <si>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</si>
  <si>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</si>
  <si>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</si>
  <si>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</si>
  <si>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</si>
  <si>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</si>
  <si>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</si>
  <si>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</si>
  <si>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</si>
  <si>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</si>
  <si>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</si>
  <si>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</si>
  <si>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</si>
  <si>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</si>
  <si>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</si>
  <si>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</si>
  <si>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MGVCL  -  V  -  DISTRIBUTION - KEY DATA</t>
  </si>
  <si>
    <t>Circle</t>
  </si>
  <si>
    <t>Reason thereof and action being taken</t>
  </si>
  <si>
    <t xml:space="preserve">Total nos. of feeders     </t>
  </si>
  <si>
    <t xml:space="preserve">Overall % losses    </t>
  </si>
  <si>
    <t>GIDC</t>
  </si>
  <si>
    <t>Various steps are being taken to reduce the losses of feeder having high losses</t>
  </si>
  <si>
    <t>Baroda City</t>
  </si>
  <si>
    <t>Anand</t>
  </si>
  <si>
    <t>Nadiad</t>
  </si>
  <si>
    <t>Godhra</t>
  </si>
  <si>
    <t>Total</t>
  </si>
  <si>
    <t>* Newly created feeders</t>
  </si>
  <si>
    <t>URBAN</t>
  </si>
  <si>
    <t>IND</t>
  </si>
  <si>
    <t>MGVCL</t>
  </si>
  <si>
    <t>V  -   DISTRIBUTION - KEY DATA</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</si>
  <si>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</si>
  <si>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</si>
  <si>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</si>
  <si>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</si>
  <si>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</si>
  <si>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</si>
  <si>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</si>
  <si>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</si>
  <si>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</si>
  <si>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</si>
  <si>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</si>
  <si>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</si>
  <si>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</si>
  <si>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</si>
  <si>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</si>
  <si>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</si>
  <si>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</si>
  <si>
    <t>Jan to Mar-23</t>
  </si>
  <si>
    <t>April toMar-23</t>
  </si>
  <si>
    <t>Jan to Mar-24</t>
  </si>
  <si>
    <t>April toMar-24</t>
  </si>
  <si>
    <t xml:space="preserve">Dist losses in Urban&gt;25%, Industrial&gt;10% and GIDC&gt;5% feeders      </t>
  </si>
  <si>
    <t>Q-IV-Jan-24 TO Mar-24</t>
  </si>
  <si>
    <t>Q-IV-JAN -23 TO MAR-23</t>
  </si>
  <si>
    <t>Nos of feeders having more than 5% where losses increased in current period</t>
  </si>
  <si>
    <t xml:space="preserve">Nos. of feeders having losses more than 5%     </t>
  </si>
  <si>
    <t>Baroda O&amp;M</t>
  </si>
  <si>
    <t>1+2*</t>
  </si>
  <si>
    <t>0+1*</t>
  </si>
  <si>
    <t>0+2*</t>
  </si>
  <si>
    <t>1+5*</t>
  </si>
  <si>
    <t>Nos of feeders having more than 25% where losses increased in current period</t>
  </si>
  <si>
    <t xml:space="preserve">Nos. of feeders having losses more than 25%     </t>
  </si>
  <si>
    <t>2+2*</t>
  </si>
  <si>
    <t>8+1*</t>
  </si>
  <si>
    <t>10+5*</t>
  </si>
  <si>
    <t>Nos of feeders having more than 10% where losses increased in current period</t>
  </si>
  <si>
    <t xml:space="preserve">Nos. of feeders having losses more than 10%     </t>
  </si>
  <si>
    <t>1+1*</t>
  </si>
  <si>
    <t>FY 2023-24 Q-IV (JAN-24 TO MAR-24)</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</si>
</sst>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164" formatCode="_(* #,##0.00_);_(* \(#,##0.00\);_(* &quot;-&quot;??_);_(@_)"/>
    <numFmt numFmtId="165" formatCode="0.000"/>
    <numFmt numFmtId="166" formatCode="0.0000"/>
    <numFmt numFmtId="167" formatCode="\$#,##0_);&quot;($&quot;#,##0\)"/>
    <numFmt numFmtId="168" formatCode="#,##0&quot; грн.&quot;;\-#,##0&quot; грн.&quot;"/>
    <numFmt numFmtId="169" formatCode="\£#,##0;&quot;-£&quot;#,##0"/>
    <numFmt numFmtId="170" formatCode="\\#,##0.00;[Red]&quot;-\&quot;#,##0.00"/>
    <numFmt numFmtId="171" formatCode="_(* #,##0_);_(* \(#,##0\);_(* \-??_);_(@_)"/>
    <numFmt numFmtId="172" formatCode="&quot;грн.&quot;#,##0.00;[Red]&quot;-грн.&quot;#,##0.00"/>
    <numFmt numFmtId="173" formatCode="_-&quot;грн.&quot;* #,##0.00_-;&quot;-грн.&quot;* #,##0.00_-;_-&quot;грн.&quot;* \-??_-;_-@_-"/>
    <numFmt numFmtId="174" formatCode="\\#,##0.00;[Red]&quot;\-&quot;#,##0.00"/>
    <numFmt numFmtId="175" formatCode="_ * #,##0.00_ ;_ * \-#,##0.00_ ;_ * \-??_ ;_ @_ "/>
    <numFmt numFmtId="176" formatCode="\$#,##0.00;[Red]&quot;-$&quot;#,##0.00"/>
    <numFmt numFmtId="177" formatCode="\£#,##0.00;[Red]&quot;-£&quot;#,##0.00"/>
    <numFmt numFmtId="178" formatCode="0_)"/>
    <numFmt numFmtId="179" formatCode="_ * #,##0_ ;_ * \-#,##0_ ;_ * \-_ ;_ @_ "/>
    <numFmt numFmtId="180" formatCode="_-* #,##0.00&quot; €&quot;_-;\-* #,##0.00&quot; €&quot;_-;_-* \-??&quot; €&quot;_-;_-@_-"/>
    <numFmt numFmtId="181" formatCode="#,##0.0"/>
    <numFmt numFmtId="182" formatCode="_-* #,##0\ _F_-;\-* #,##0\ _F_-;_-* &quot;- &quot;_F_-;_-@_-"/>
    <numFmt numFmtId="183" formatCode="_-* #,##0.00\ _F_-;\-* #,##0.00\ _F_-;_-* \-??\ _F_-;_-@_-"/>
    <numFmt numFmtId="184" formatCode="_ &quot;Fr. &quot;* #,##0_ ;_ &quot;Fr. &quot;* \-#,##0_ ;_ &quot;Fr. &quot;* \-_ ;_ @_ "/>
    <numFmt numFmtId="185" formatCode="_ &quot;Fr. &quot;* #,##0.00_ ;_ &quot;Fr. &quot;* \-#,##0.00_ ;_ &quot;Fr. &quot;* \-??_ ;_ @_ "/>
    <numFmt numFmtId="186" formatCode="_-\$* #,##0_-;&quot;-$&quot;* #,##0_-;_-\$* \-_-;_-@_-"/>
    <numFmt numFmtId="187" formatCode="_-\$* #,##0.00_-;&quot;-$&quot;* #,##0.00_-;_-\$* \-??_-;_-@_-"/>
    <numFmt numFmtId="188" formatCode="\\#,##0;[Red]&quot;\-&quot;#,##0"/>
  </numFmts>
  <fonts count="85">
    <font>
      <sz val="10"/>
      <name val="Arial"/>
    </font>
    <font>
      <sz val="11"/>
      <color theme="1"/>
      <name val="Calibri"/>
      <family val="2"/>
      <scheme val="minor"/>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b/>
      <sz val="10"/>
      <name val="Leelawadee"/>
      <family val="2"/>
    </font>
    <font>
      <b/>
      <sz val="12"/>
      <name val="Leelawadee"/>
      <family val="2"/>
    </font>
    <font>
      <b/>
      <sz val="10"/>
      <color rgb="FFFF0000"/>
      <name val="Leelawadee"/>
      <family val="2"/>
    </font>
    <font>
      <sz val="10"/>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b/>
      <sz val="16"/>
      <name val="Leelawadee"/>
      <family val="2"/>
    </font>
    <font>
      <b/>
      <sz val="11"/>
      <name val="Leelawadee"/>
      <family val="2"/>
    </font>
    <font>
      <u/>
      <sz val="10"/>
      <color indexed="12"/>
      <name val="Arial"/>
      <family val="2"/>
    </font>
    <font>
      <sz val="8"/>
      <name val="Leelawadee"/>
      <family val="2"/>
    </font>
    <font>
      <b/>
      <sz val="24"/>
      <name val="Leelawadee"/>
      <family val="2"/>
    </font>
    <font>
      <sz val="12"/>
      <name val="Leelawadee"/>
      <family val="2"/>
    </font>
  </fonts>
  <fills count="10">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
      <patternFill patternType="solid">
        <fgColor theme="6"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s>
  <cellStyleXfs count="2538">
    <xf numFmtId="0" fontId="0" fillId="0" borderId="0"/>
    <xf numFmtId="0" fontId="7" fillId="0" borderId="0"/>
    <xf numFmtId="9" fontId="43" fillId="0" borderId="0" applyFont="0" applyFill="0" applyBorder="0" applyAlignment="0" applyProtection="0"/>
    <xf numFmtId="9" fontId="7" fillId="0" borderId="0" applyFont="0" applyFill="0" applyBorder="0" applyAlignment="0" applyProtection="0"/>
    <xf numFmtId="0" fontId="2"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2"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2"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alignment vertical="top"/>
    </xf>
    <xf numFmtId="0" fontId="5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3" fillId="0" borderId="0"/>
    <xf numFmtId="0" fontId="51" fillId="0" borderId="0" applyFill="0" applyBorder="0">
      <alignment vertical="top"/>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3" fontId="54" fillId="0" borderId="0"/>
    <xf numFmtId="3" fontId="55" fillId="0" borderId="0"/>
    <xf numFmtId="3" fontId="55" fillId="0" borderId="0"/>
    <xf numFmtId="0" fontId="56" fillId="0" borderId="0" applyNumberFormat="0" applyFill="0" applyBorder="0" applyAlignment="0" applyProtection="0"/>
    <xf numFmtId="167" fontId="57" fillId="0" borderId="44" applyAlignment="0" applyProtection="0"/>
    <xf numFmtId="168" fontId="57" fillId="0" borderId="44" applyAlignment="0" applyProtection="0"/>
    <xf numFmtId="169" fontId="57" fillId="0" borderId="44" applyAlignment="0" applyProtection="0"/>
    <xf numFmtId="168" fontId="57" fillId="0" borderId="44" applyAlignment="0" applyProtection="0"/>
    <xf numFmtId="0" fontId="58" fillId="0" borderId="0"/>
    <xf numFmtId="0" fontId="58" fillId="0" borderId="0"/>
    <xf numFmtId="0" fontId="58"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0" fontId="7" fillId="0" borderId="0"/>
    <xf numFmtId="171" fontId="7" fillId="0" borderId="0" applyFill="0" applyBorder="0" applyAlignment="0" applyProtection="0"/>
    <xf numFmtId="164" fontId="59" fillId="0" borderId="0" applyFont="0" applyFill="0" applyBorder="0" applyAlignment="0" applyProtection="0"/>
    <xf numFmtId="165" fontId="7" fillId="0" borderId="0" applyFill="0" applyBorder="0" applyAlignment="0" applyProtection="0"/>
    <xf numFmtId="172" fontId="7" fillId="0" borderId="0" applyFill="0" applyBorder="0" applyAlignment="0" applyProtection="0"/>
    <xf numFmtId="173" fontId="7" fillId="0" borderId="0" applyFill="0" applyBorder="0" applyAlignment="0" applyProtection="0"/>
    <xf numFmtId="174" fontId="7" fillId="0" borderId="0" applyFill="0" applyBorder="0" applyAlignment="0" applyProtection="0"/>
    <xf numFmtId="171" fontId="7" fillId="0" borderId="0" applyFill="0" applyBorder="0" applyAlignment="0" applyProtection="0"/>
    <xf numFmtId="175" fontId="7" fillId="0" borderId="0" applyFill="0" applyBorder="0" applyAlignment="0" applyProtection="0"/>
    <xf numFmtId="171" fontId="7" fillId="0" borderId="0" applyFill="0" applyBorder="0" applyAlignment="0" applyProtection="0"/>
    <xf numFmtId="171" fontId="7" fillId="0" borderId="0" applyFill="0" applyBorder="0" applyAlignment="0" applyProtection="0"/>
    <xf numFmtId="171"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3" fontId="7" fillId="0" borderId="0" applyFill="0" applyBorder="0" applyAlignment="0" applyProtection="0"/>
    <xf numFmtId="176" fontId="7" fillId="0" borderId="0" applyFill="0" applyBorder="0" applyAlignment="0" applyProtection="0"/>
    <xf numFmtId="172" fontId="7" fillId="0" borderId="0" applyFill="0" applyBorder="0" applyAlignment="0" applyProtection="0"/>
    <xf numFmtId="177" fontId="7" fillId="0" borderId="0" applyFill="0" applyBorder="0" applyAlignment="0" applyProtection="0"/>
    <xf numFmtId="172" fontId="7" fillId="0" borderId="0" applyFill="0" applyBorder="0" applyAlignment="0" applyProtection="0"/>
    <xf numFmtId="178" fontId="60" fillId="0" borderId="0">
      <alignment vertical="center"/>
    </xf>
    <xf numFmtId="0"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0" fontId="61" fillId="0" borderId="0">
      <alignment horizontal="center" vertical="center" wrapText="1"/>
    </xf>
    <xf numFmtId="179" fontId="7" fillId="0" borderId="0" applyFill="0" applyBorder="0" applyAlignment="0" applyProtection="0"/>
    <xf numFmtId="175"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180" fontId="7" fillId="0" borderId="0" applyFill="0" applyBorder="0" applyAlignment="0" applyProtection="0"/>
    <xf numFmtId="0" fontId="7" fillId="0" borderId="0"/>
    <xf numFmtId="2" fontId="7" fillId="0" borderId="0" applyFill="0" applyBorder="0" applyAlignment="0" applyProtection="0"/>
    <xf numFmtId="2" fontId="7" fillId="0" borderId="0" applyFill="0" applyBorder="0" applyAlignment="0" applyProtection="0"/>
    <xf numFmtId="2" fontId="7" fillId="0" borderId="0" applyFill="0" applyBorder="0" applyAlignment="0" applyProtection="0"/>
    <xf numFmtId="181" fontId="62" fillId="0" borderId="45">
      <alignment horizontal="right"/>
    </xf>
    <xf numFmtId="181" fontId="62" fillId="0" borderId="45">
      <alignment horizontal="right"/>
    </xf>
    <xf numFmtId="181" fontId="62" fillId="0" borderId="45">
      <alignment horizontal="right"/>
    </xf>
    <xf numFmtId="181" fontId="62" fillId="0" borderId="45">
      <alignment horizontal="right"/>
    </xf>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63" fillId="4" borderId="0"/>
    <xf numFmtId="0" fontId="64" fillId="0" borderId="46" applyNumberFormat="0" applyAlignment="0" applyProtection="0"/>
    <xf numFmtId="0" fontId="64" fillId="0" borderId="46" applyNumberFormat="0" applyAlignment="0" applyProtection="0"/>
    <xf numFmtId="0" fontId="64" fillId="0" borderId="46" applyNumberFormat="0" applyAlignment="0" applyProtection="0"/>
    <xf numFmtId="0" fontId="64" fillId="0" borderId="47">
      <alignment horizontal="left" vertical="center"/>
    </xf>
    <xf numFmtId="0" fontId="64" fillId="0" borderId="47">
      <alignment horizontal="left" vertical="center"/>
    </xf>
    <xf numFmtId="0" fontId="64" fillId="0" borderId="47">
      <alignment horizontal="left" vertical="center"/>
    </xf>
    <xf numFmtId="0" fontId="65" fillId="0" borderId="0" applyNumberFormat="0" applyFill="0" applyBorder="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6" fillId="0" borderId="48" applyNumberFormat="0" applyFill="0" applyAlignment="0" applyProtection="0"/>
    <xf numFmtId="0" fontId="64" fillId="0" borderId="0" applyNumberFormat="0" applyFill="0" applyBorder="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7" fillId="0" borderId="49" applyNumberFormat="0" applyFill="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alignment vertical="top"/>
      <protection locked="0"/>
    </xf>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182" fontId="7" fillId="0" borderId="0" applyFill="0" applyBorder="0" applyAlignment="0" applyProtection="0"/>
    <xf numFmtId="183" fontId="7" fillId="0" borderId="0" applyFill="0" applyBorder="0" applyAlignment="0" applyProtection="0"/>
    <xf numFmtId="37" fontId="70" fillId="0" borderId="0"/>
    <xf numFmtId="37" fontId="70" fillId="0" borderId="0"/>
    <xf numFmtId="37" fontId="70" fillId="0" borderId="0"/>
    <xf numFmtId="37" fontId="70" fillId="0" borderId="0"/>
    <xf numFmtId="0" fontId="71" fillId="0" borderId="0"/>
    <xf numFmtId="0" fontId="71" fillId="0" borderId="0"/>
    <xf numFmtId="0" fontId="71" fillId="0" borderId="0"/>
    <xf numFmtId="0" fontId="71" fillId="0" borderId="0"/>
    <xf numFmtId="165" fontId="7" fillId="0" borderId="0"/>
    <xf numFmtId="165" fontId="7" fillId="0" borderId="0"/>
    <xf numFmtId="165" fontId="7" fillId="0" borderId="0"/>
    <xf numFmtId="165" fontId="7" fillId="0" borderId="0"/>
    <xf numFmtId="0" fontId="7" fillId="0" borderId="0"/>
    <xf numFmtId="0" fontId="7" fillId="0" borderId="0">
      <alignment vertical="top"/>
    </xf>
    <xf numFmtId="0" fontId="7" fillId="0" borderId="0">
      <alignment vertical="top"/>
    </xf>
    <xf numFmtId="0" fontId="2" fillId="0" borderId="0"/>
    <xf numFmtId="0" fontId="2" fillId="0" borderId="0"/>
    <xf numFmtId="0" fontId="2" fillId="0" borderId="0"/>
    <xf numFmtId="0" fontId="7" fillId="0" borderId="0"/>
    <xf numFmtId="0" fontId="5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9" fillId="0" borderId="0"/>
    <xf numFmtId="0" fontId="7" fillId="0" borderId="0"/>
    <xf numFmtId="0" fontId="7" fillId="0" borderId="0"/>
    <xf numFmtId="0" fontId="7" fillId="0" borderId="0"/>
    <xf numFmtId="0" fontId="7" fillId="0" borderId="0"/>
    <xf numFmtId="0" fontId="7" fillId="0" borderId="0"/>
    <xf numFmtId="0" fontId="7" fillId="0" borderId="0">
      <alignment vertical="top"/>
    </xf>
    <xf numFmtId="0" fontId="2" fillId="0" borderId="0"/>
    <xf numFmtId="0" fontId="59" fillId="0" borderId="0"/>
    <xf numFmtId="0" fontId="7" fillId="0" borderId="0"/>
    <xf numFmtId="0" fontId="7" fillId="0" borderId="0"/>
    <xf numFmtId="0" fontId="7" fillId="0" borderId="0">
      <alignment vertical="top"/>
    </xf>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0" fontId="59" fillId="6" borderId="50" applyNumberFormat="0" applyFont="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10"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3" fontId="72" fillId="0" borderId="0"/>
    <xf numFmtId="3" fontId="73" fillId="0" borderId="0"/>
    <xf numFmtId="3" fontId="73" fillId="0" borderId="0"/>
    <xf numFmtId="0" fontId="7" fillId="7" borderId="51">
      <alignment horizontal="center" vertical="center" wrapText="1"/>
    </xf>
    <xf numFmtId="0" fontId="74"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1" fillId="0" borderId="0">
      <alignment vertical="top"/>
    </xf>
    <xf numFmtId="0" fontId="51" fillId="0" borderId="0">
      <alignment vertical="top"/>
    </xf>
    <xf numFmtId="0" fontId="51" fillId="0" borderId="0">
      <alignment vertical="top"/>
    </xf>
    <xf numFmtId="0" fontId="51" fillId="0" borderId="0">
      <alignment vertical="top"/>
    </xf>
    <xf numFmtId="0" fontId="7" fillId="0" borderId="52"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0" fontId="76" fillId="0" borderId="53" applyNumberFormat="0" applyFill="0" applyAlignment="0" applyProtection="0"/>
    <xf numFmtId="184" fontId="7" fillId="0" borderId="0" applyFill="0" applyBorder="0" applyAlignment="0" applyProtection="0"/>
    <xf numFmtId="185" fontId="7" fillId="0" borderId="0" applyFill="0" applyBorder="0" applyAlignment="0" applyProtection="0"/>
    <xf numFmtId="40" fontId="7" fillId="0" borderId="0" applyFill="0" applyBorder="0" applyAlignment="0" applyProtection="0"/>
    <xf numFmtId="38" fontId="7" fillId="0" borderId="0" applyFill="0" applyBorder="0" applyAlignment="0" applyProtection="0"/>
    <xf numFmtId="0" fontId="7" fillId="0" borderId="0" applyFill="0" applyBorder="0" applyAlignment="0" applyProtection="0"/>
    <xf numFmtId="0" fontId="7" fillId="0" borderId="0" applyFill="0" applyBorder="0" applyAlignment="0" applyProtection="0"/>
    <xf numFmtId="10" fontId="7" fillId="0" borderId="0" applyFill="0" applyBorder="0" applyAlignment="0" applyProtection="0"/>
    <xf numFmtId="0" fontId="77" fillId="0" borderId="0"/>
    <xf numFmtId="186" fontId="7" fillId="0" borderId="0" applyFill="0" applyBorder="0" applyAlignment="0" applyProtection="0"/>
    <xf numFmtId="187" fontId="7" fillId="0" borderId="0" applyFill="0" applyBorder="0" applyAlignment="0" applyProtection="0"/>
    <xf numFmtId="174" fontId="7" fillId="0" borderId="0" applyFill="0" applyBorder="0" applyAlignment="0" applyProtection="0"/>
    <xf numFmtId="188" fontId="7" fillId="0" borderId="0" applyFill="0" applyBorder="0" applyAlignment="0" applyProtection="0"/>
    <xf numFmtId="0" fontId="78" fillId="0" borderId="0"/>
    <xf numFmtId="0" fontId="81" fillId="0" borderId="0" applyNumberFormat="0" applyFill="0" applyBorder="0" applyAlignment="0" applyProtection="0">
      <alignment vertical="top"/>
      <protection locked="0"/>
    </xf>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top"/>
    </xf>
    <xf numFmtId="0" fontId="2" fillId="0" borderId="0">
      <alignment vertical="top"/>
    </xf>
    <xf numFmtId="0" fontId="2" fillId="0" borderId="0">
      <alignment vertical="top"/>
    </xf>
    <xf numFmtId="0" fontId="1" fillId="0" borderId="0"/>
  </cellStyleXfs>
  <cellXfs count="438">
    <xf numFmtId="0" fontId="0" fillId="0" borderId="0" xfId="0"/>
    <xf numFmtId="0" fontId="4" fillId="0" borderId="2" xfId="0" applyFont="1" applyBorder="1" applyAlignment="1">
      <alignment horizontal="center" vertical="center" wrapText="1"/>
    </xf>
    <xf numFmtId="10" fontId="0" fillId="0" borderId="0" xfId="0" applyNumberFormat="1"/>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7" fillId="0" borderId="0" xfId="0" applyFont="1"/>
    <xf numFmtId="0" fontId="7" fillId="0" borderId="14" xfId="0" applyFont="1" applyBorder="1"/>
    <xf numFmtId="0" fontId="7" fillId="0" borderId="0" xfId="0" applyFont="1" applyBorder="1" applyAlignment="1">
      <alignment horizontal="left"/>
    </xf>
    <xf numFmtId="0" fontId="7" fillId="0" borderId="0" xfId="0" applyFont="1" applyBorder="1"/>
    <xf numFmtId="0" fontId="4" fillId="0" borderId="0" xfId="0" applyFont="1" applyFill="1" applyBorder="1" applyAlignment="1">
      <alignment horizontal="left" vertical="center" wrapText="1"/>
    </xf>
    <xf numFmtId="0" fontId="8" fillId="0" borderId="0" xfId="0" applyFont="1" applyBorder="1" applyAlignment="1">
      <alignment horizontal="right"/>
    </xf>
    <xf numFmtId="0" fontId="8" fillId="0" borderId="17" xfId="0" applyFont="1" applyBorder="1" applyAlignment="1">
      <alignment horizontal="right"/>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xf>
    <xf numFmtId="0" fontId="4"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0" fillId="0" borderId="0" xfId="0" applyFont="1"/>
    <xf numFmtId="0" fontId="11" fillId="0" borderId="0" xfId="0" applyFont="1"/>
    <xf numFmtId="0" fontId="14" fillId="0" borderId="1" xfId="0" applyFont="1" applyBorder="1" applyAlignment="1">
      <alignment horizontal="right" vertical="center" wrapText="1"/>
    </xf>
    <xf numFmtId="0" fontId="13" fillId="0" borderId="2" xfId="0" applyFont="1" applyBorder="1" applyAlignment="1">
      <alignment horizontal="center" vertical="center" wrapText="1"/>
    </xf>
    <xf numFmtId="2" fontId="14" fillId="0" borderId="1" xfId="0" applyNumberFormat="1" applyFont="1" applyBorder="1" applyAlignment="1">
      <alignment vertical="center" wrapText="1"/>
    </xf>
    <xf numFmtId="0" fontId="15" fillId="0" borderId="0" xfId="0" applyFont="1" applyBorder="1" applyAlignment="1">
      <alignment horizontal="right"/>
    </xf>
    <xf numFmtId="0" fontId="15" fillId="0" borderId="0" xfId="0" applyFont="1"/>
    <xf numFmtId="0" fontId="17" fillId="0" borderId="0" xfId="0" applyFont="1" applyBorder="1"/>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1" fontId="12" fillId="0" borderId="1" xfId="0" applyNumberFormat="1" applyFont="1" applyBorder="1"/>
    <xf numFmtId="0" fontId="12" fillId="0" borderId="1" xfId="0" applyFont="1" applyBorder="1"/>
    <xf numFmtId="0" fontId="13" fillId="0" borderId="20" xfId="0" applyFont="1" applyBorder="1" applyAlignment="1">
      <alignment vertical="center"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20" fillId="0" borderId="0" xfId="0" applyFont="1" applyAlignment="1">
      <alignment horizontal="left" wrapText="1"/>
    </xf>
    <xf numFmtId="0" fontId="20" fillId="0" borderId="0" xfId="0" applyFont="1" applyAlignment="1">
      <alignment horizontal="right" wrapText="1"/>
    </xf>
    <xf numFmtId="0" fontId="19" fillId="0" borderId="0" xfId="0" applyFont="1" applyAlignment="1">
      <alignment wrapText="1"/>
    </xf>
    <xf numFmtId="0" fontId="0" fillId="0" borderId="0" xfId="0" applyAlignment="1">
      <alignment wrapText="1"/>
    </xf>
    <xf numFmtId="0" fontId="21" fillId="0" borderId="0" xfId="0" applyFont="1" applyAlignment="1">
      <alignment wrapText="1"/>
    </xf>
    <xf numFmtId="0" fontId="22" fillId="0" borderId="0" xfId="0" applyFont="1" applyAlignment="1">
      <alignment horizontal="right" wrapText="1"/>
    </xf>
    <xf numFmtId="0" fontId="22" fillId="0" borderId="0" xfId="0" applyFont="1" applyAlignment="1">
      <alignment horizontal="center" wrapText="1"/>
    </xf>
    <xf numFmtId="0" fontId="22" fillId="0" borderId="0" xfId="0" applyFont="1" applyAlignment="1">
      <alignment horizontal="left" wrapText="1"/>
    </xf>
    <xf numFmtId="0" fontId="22" fillId="0" borderId="0" xfId="0" applyFont="1" applyAlignment="1">
      <alignment wrapText="1"/>
    </xf>
    <xf numFmtId="1" fontId="7" fillId="0" borderId="0" xfId="0" applyNumberFormat="1" applyFont="1"/>
    <xf numFmtId="2" fontId="12" fillId="0" borderId="1" xfId="0" applyNumberFormat="1" applyFont="1" applyBorder="1"/>
    <xf numFmtId="1" fontId="14" fillId="0" borderId="4" xfId="0" applyNumberFormat="1" applyFont="1" applyBorder="1" applyAlignment="1">
      <alignment vertical="center" wrapText="1"/>
    </xf>
    <xf numFmtId="1" fontId="14" fillId="0" borderId="1" xfId="0" applyNumberFormat="1" applyFont="1" applyBorder="1" applyAlignment="1">
      <alignment vertical="center" wrapText="1"/>
    </xf>
    <xf numFmtId="1" fontId="14" fillId="0" borderId="0" xfId="0" applyNumberFormat="1" applyFont="1" applyBorder="1" applyAlignment="1">
      <alignment horizontal="right" vertical="center" wrapText="1"/>
    </xf>
    <xf numFmtId="0" fontId="6" fillId="0" borderId="0" xfId="0" applyFont="1" applyAlignment="1">
      <alignment horizontal="center" vertical="center" wrapText="1"/>
    </xf>
    <xf numFmtId="0" fontId="13"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10" fontId="14" fillId="0" borderId="1" xfId="0" applyNumberFormat="1" applyFont="1" applyBorder="1" applyAlignment="1">
      <alignment horizontal="right" vertical="center" wrapText="1"/>
    </xf>
    <xf numFmtId="0" fontId="14" fillId="0" borderId="16" xfId="0" applyFont="1" applyBorder="1" applyAlignment="1">
      <alignment horizontal="right" vertical="center" wrapText="1"/>
    </xf>
    <xf numFmtId="0" fontId="13" fillId="0" borderId="1" xfId="0" applyFont="1" applyFill="1" applyBorder="1" applyAlignment="1">
      <alignment horizontal="center" vertical="center" wrapText="1"/>
    </xf>
    <xf numFmtId="0" fontId="15" fillId="0" borderId="0" xfId="0" applyFont="1" applyFill="1"/>
    <xf numFmtId="2" fontId="14" fillId="0" borderId="4" xfId="0" applyNumberFormat="1" applyFont="1" applyFill="1" applyBorder="1" applyAlignment="1">
      <alignment horizontal="right" vertical="center" wrapText="1"/>
    </xf>
    <xf numFmtId="2" fontId="14" fillId="0" borderId="2" xfId="0" applyNumberFormat="1" applyFont="1" applyFill="1" applyBorder="1" applyAlignment="1">
      <alignment horizontal="right" vertical="center" wrapText="1"/>
    </xf>
    <xf numFmtId="0" fontId="17" fillId="0" borderId="0" xfId="0" applyFont="1" applyFill="1"/>
    <xf numFmtId="0" fontId="23" fillId="0" borderId="0" xfId="0" applyFont="1" applyFill="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0" xfId="0" applyFont="1" applyFill="1"/>
    <xf numFmtId="0" fontId="14" fillId="0" borderId="0" xfId="0" applyFont="1" applyFill="1"/>
    <xf numFmtId="0" fontId="16" fillId="0" borderId="6"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15" fillId="0" borderId="0" xfId="0" applyFont="1" applyFill="1" applyAlignment="1">
      <alignment horizontal="left"/>
    </xf>
    <xf numFmtId="0" fontId="15" fillId="0" borderId="0" xfId="0" applyFont="1" applyFill="1" applyAlignment="1">
      <alignment horizontal="center"/>
    </xf>
    <xf numFmtId="0" fontId="16" fillId="0" borderId="0" xfId="0" applyFont="1" applyFill="1" applyAlignment="1">
      <alignment horizontal="center" vertical="center" wrapText="1"/>
    </xf>
    <xf numFmtId="0" fontId="16" fillId="0" borderId="0" xfId="0" applyFont="1" applyFill="1" applyBorder="1" applyAlignment="1">
      <alignment horizontal="left"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16" fillId="0" borderId="9" xfId="0" applyFont="1" applyFill="1" applyBorder="1" applyAlignment="1">
      <alignment horizontal="center" vertical="center" wrapText="1"/>
    </xf>
    <xf numFmtId="166" fontId="26" fillId="0" borderId="0" xfId="0" applyNumberFormat="1" applyFont="1" applyFill="1"/>
    <xf numFmtId="0" fontId="27" fillId="0" borderId="0" xfId="0" applyFont="1" applyFill="1"/>
    <xf numFmtId="0" fontId="16" fillId="0" borderId="18" xfId="0" applyFont="1" applyFill="1" applyBorder="1" applyAlignment="1">
      <alignment horizontal="center" vertical="center" wrapText="1"/>
    </xf>
    <xf numFmtId="0" fontId="16" fillId="0" borderId="19" xfId="0" applyFont="1" applyFill="1" applyBorder="1" applyAlignment="1">
      <alignment horizontal="center" vertical="center" wrapText="1"/>
    </xf>
    <xf numFmtId="0" fontId="26" fillId="0" borderId="0" xfId="0" applyFont="1" applyFill="1"/>
    <xf numFmtId="2" fontId="26" fillId="0" borderId="0" xfId="0" applyNumberFormat="1" applyFont="1" applyFill="1"/>
    <xf numFmtId="0" fontId="17" fillId="0" borderId="0" xfId="0" applyFont="1"/>
    <xf numFmtId="0" fontId="23" fillId="0" borderId="0" xfId="0" applyFont="1" applyAlignment="1">
      <alignment horizontal="center" vertical="center" wrapText="1"/>
    </xf>
    <xf numFmtId="0" fontId="30" fillId="0" borderId="0" xfId="0" applyFont="1" applyAlignment="1">
      <alignment horizont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 xfId="0" applyFont="1" applyBorder="1" applyAlignment="1">
      <alignment horizontal="left" vertical="center" wrapText="1"/>
    </xf>
    <xf numFmtId="10" fontId="14" fillId="0" borderId="8" xfId="0" applyNumberFormat="1" applyFont="1" applyBorder="1" applyAlignment="1">
      <alignment horizontal="right" vertical="center" wrapText="1"/>
    </xf>
    <xf numFmtId="0" fontId="13" fillId="0" borderId="6" xfId="0" applyFont="1" applyBorder="1" applyAlignment="1">
      <alignment horizontal="center" vertical="center" wrapText="1"/>
    </xf>
    <xf numFmtId="0" fontId="13" fillId="0" borderId="2" xfId="0" applyFont="1" applyBorder="1" applyAlignment="1">
      <alignment horizontal="left" vertical="center" wrapText="1"/>
    </xf>
    <xf numFmtId="0" fontId="13" fillId="0" borderId="0" xfId="0" applyFont="1" applyBorder="1" applyAlignment="1">
      <alignment horizontal="center" vertical="center" wrapText="1"/>
    </xf>
    <xf numFmtId="2" fontId="17" fillId="0" borderId="0" xfId="0" applyNumberFormat="1" applyFont="1"/>
    <xf numFmtId="165" fontId="33" fillId="0" borderId="0" xfId="0" applyNumberFormat="1" applyFont="1"/>
    <xf numFmtId="0" fontId="13" fillId="0" borderId="13"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1" xfId="0" applyFont="1" applyBorder="1" applyAlignment="1">
      <alignment horizontal="right" vertical="center" wrapText="1"/>
    </xf>
    <xf numFmtId="2" fontId="14" fillId="0" borderId="2" xfId="0" applyNumberFormat="1" applyFont="1" applyBorder="1" applyAlignment="1">
      <alignment horizontal="right" vertical="center" wrapText="1"/>
    </xf>
    <xf numFmtId="0" fontId="13" fillId="0" borderId="2" xfId="0" applyFont="1" applyBorder="1" applyAlignment="1">
      <alignment horizontal="right" vertical="center" wrapText="1"/>
    </xf>
    <xf numFmtId="0" fontId="13" fillId="0" borderId="12" xfId="0" applyFont="1" applyBorder="1" applyAlignment="1">
      <alignment horizontal="right" vertical="center" wrapText="1"/>
    </xf>
    <xf numFmtId="0" fontId="34" fillId="0" borderId="0" xfId="0" applyFont="1" applyAlignment="1">
      <alignment vertical="center" wrapText="1"/>
    </xf>
    <xf numFmtId="0" fontId="31" fillId="0" borderId="0" xfId="0" applyFont="1" applyAlignment="1">
      <alignment horizontal="center" vertical="center" wrapText="1"/>
    </xf>
    <xf numFmtId="0" fontId="16" fillId="0" borderId="0" xfId="0" applyFont="1"/>
    <xf numFmtId="2" fontId="16" fillId="0" borderId="0" xfId="0" applyNumberFormat="1" applyFont="1"/>
    <xf numFmtId="0" fontId="14" fillId="0" borderId="0" xfId="0" applyFont="1" applyAlignment="1">
      <alignment horizontal="center" vertical="center"/>
    </xf>
    <xf numFmtId="2" fontId="27" fillId="0" borderId="0" xfId="0" applyNumberFormat="1" applyFont="1"/>
    <xf numFmtId="0" fontId="14" fillId="0" borderId="0" xfId="0" applyFont="1"/>
    <xf numFmtId="0" fontId="30" fillId="0" borderId="0" xfId="0" applyFont="1" applyFill="1" applyBorder="1" applyAlignment="1">
      <alignment horizontal="left" vertical="center" wrapText="1"/>
    </xf>
    <xf numFmtId="1" fontId="14" fillId="0" borderId="1" xfId="0" applyNumberFormat="1" applyFont="1" applyFill="1" applyBorder="1" applyAlignment="1">
      <alignment horizontal="right" vertical="center" wrapText="1"/>
    </xf>
    <xf numFmtId="0" fontId="17" fillId="0" borderId="14" xfId="0" applyFont="1" applyFill="1" applyBorder="1"/>
    <xf numFmtId="0" fontId="17" fillId="0" borderId="0" xfId="0" applyFont="1" applyFill="1" applyBorder="1" applyAlignment="1">
      <alignment horizontal="left"/>
    </xf>
    <xf numFmtId="0" fontId="17" fillId="0" borderId="0" xfId="0" applyFont="1" applyFill="1" applyBorder="1"/>
    <xf numFmtId="0" fontId="15" fillId="0" borderId="0" xfId="0" applyFont="1" applyFill="1" applyBorder="1" applyAlignment="1">
      <alignment horizontal="right"/>
    </xf>
    <xf numFmtId="0" fontId="13" fillId="0" borderId="1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35" fillId="0" borderId="0" xfId="0" applyFont="1" applyFill="1"/>
    <xf numFmtId="2" fontId="35" fillId="0" borderId="0" xfId="0" applyNumberFormat="1" applyFont="1" applyFill="1"/>
    <xf numFmtId="0" fontId="36" fillId="0" borderId="0" xfId="0" applyFont="1" applyFill="1" applyAlignment="1">
      <alignment horizontal="center"/>
    </xf>
    <xf numFmtId="0" fontId="36" fillId="0" borderId="0" xfId="0" applyFont="1" applyFill="1"/>
    <xf numFmtId="2" fontId="36" fillId="0" borderId="0" xfId="0" applyNumberFormat="1" applyFont="1" applyFill="1"/>
    <xf numFmtId="10" fontId="17" fillId="0" borderId="0" xfId="0" applyNumberFormat="1" applyFont="1" applyFill="1"/>
    <xf numFmtId="1" fontId="14" fillId="0" borderId="2" xfId="0" applyNumberFormat="1" applyFont="1" applyBorder="1" applyAlignment="1">
      <alignment vertical="center" wrapText="1"/>
    </xf>
    <xf numFmtId="0" fontId="4" fillId="0" borderId="28" xfId="0" applyFont="1" applyBorder="1" applyAlignment="1">
      <alignment horizontal="center" vertical="center" wrapText="1"/>
    </xf>
    <xf numFmtId="0" fontId="4" fillId="0" borderId="21" xfId="0" applyFont="1" applyBorder="1" applyAlignment="1">
      <alignment horizontal="left" vertical="center" wrapText="1"/>
    </xf>
    <xf numFmtId="0" fontId="4" fillId="0" borderId="29"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10" fontId="16" fillId="0" borderId="8" xfId="0" applyNumberFormat="1" applyFont="1" applyBorder="1" applyAlignment="1">
      <alignment horizontal="right" vertical="center" wrapText="1"/>
    </xf>
    <xf numFmtId="2" fontId="37" fillId="0" borderId="0" xfId="0" applyNumberFormat="1" applyFont="1"/>
    <xf numFmtId="10" fontId="37" fillId="0" borderId="0" xfId="0" applyNumberFormat="1" applyFont="1"/>
    <xf numFmtId="0" fontId="38" fillId="0" borderId="0" xfId="0" applyFont="1"/>
    <xf numFmtId="0" fontId="39" fillId="0" borderId="0" xfId="0" applyFont="1" applyFill="1"/>
    <xf numFmtId="0" fontId="40" fillId="0" borderId="0" xfId="0" applyFont="1" applyFill="1"/>
    <xf numFmtId="2" fontId="41" fillId="0" borderId="8" xfId="0" applyNumberFormat="1" applyFont="1" applyBorder="1" applyAlignment="1">
      <alignment horizontal="right" vertical="center" wrapText="1"/>
    </xf>
    <xf numFmtId="10" fontId="14" fillId="0" borderId="4" xfId="0" applyNumberFormat="1" applyFont="1" applyBorder="1" applyAlignment="1">
      <alignment horizontal="right" vertical="center" wrapText="1"/>
    </xf>
    <xf numFmtId="10" fontId="14" fillId="0" borderId="7" xfId="0" applyNumberFormat="1" applyFont="1" applyBorder="1" applyAlignment="1">
      <alignment horizontal="right" vertical="center" wrapText="1"/>
    </xf>
    <xf numFmtId="10" fontId="14" fillId="0" borderId="2" xfId="0" applyNumberFormat="1" applyFont="1" applyBorder="1" applyAlignment="1">
      <alignment horizontal="right" vertical="center" wrapText="1"/>
    </xf>
    <xf numFmtId="10" fontId="14" fillId="0" borderId="12"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0" fontId="15" fillId="0" borderId="17" xfId="0" applyFont="1" applyBorder="1" applyAlignment="1">
      <alignment horizontal="right"/>
    </xf>
    <xf numFmtId="10" fontId="14" fillId="0" borderId="21"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8" xfId="0" applyNumberFormat="1" applyFont="1" applyBorder="1" applyAlignment="1">
      <alignment horizontal="right" vertical="center" wrapText="1"/>
    </xf>
    <xf numFmtId="0" fontId="13" fillId="0" borderId="18" xfId="0" applyFont="1" applyBorder="1" applyAlignment="1">
      <alignment horizontal="center" vertical="center" wrapText="1"/>
    </xf>
    <xf numFmtId="0" fontId="13" fillId="0" borderId="1" xfId="0" applyFont="1" applyBorder="1" applyAlignment="1">
      <alignment horizontal="center" vertical="center" wrapText="1"/>
    </xf>
    <xf numFmtId="2" fontId="42" fillId="0" borderId="1" xfId="0" applyNumberFormat="1" applyFont="1" applyBorder="1" applyAlignment="1">
      <alignment horizontal="right" vertical="center" wrapText="1"/>
    </xf>
    <xf numFmtId="0" fontId="40" fillId="0" borderId="0" xfId="0" applyFont="1" applyFill="1" applyBorder="1" applyAlignment="1">
      <alignment horizontal="right"/>
    </xf>
    <xf numFmtId="0" fontId="40" fillId="0" borderId="17" xfId="0" applyFont="1" applyFill="1" applyBorder="1" applyAlignment="1">
      <alignment horizontal="right"/>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10" fontId="14" fillId="0" borderId="2" xfId="0" applyNumberFormat="1" applyFont="1" applyFill="1" applyBorder="1" applyAlignment="1">
      <alignment horizontal="right" vertical="center" wrapText="1"/>
    </xf>
    <xf numFmtId="10" fontId="14" fillId="0" borderId="12"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2" fontId="14" fillId="0" borderId="10" xfId="0" applyNumberFormat="1" applyFont="1" applyBorder="1" applyAlignment="1">
      <alignment horizontal="right" vertical="center" wrapText="1"/>
    </xf>
    <xf numFmtId="0" fontId="14" fillId="0" borderId="10" xfId="0" applyFont="1" applyBorder="1" applyAlignment="1">
      <alignment horizontal="right" vertical="center" wrapText="1"/>
    </xf>
    <xf numFmtId="0" fontId="13" fillId="0" borderId="1" xfId="0" applyFont="1" applyBorder="1" applyAlignment="1">
      <alignment horizontal="center" vertical="center" wrapText="1"/>
    </xf>
    <xf numFmtId="0" fontId="13" fillId="0" borderId="15"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8"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0" fontId="10" fillId="0" borderId="1" xfId="0" applyNumberFormat="1" applyFont="1" applyBorder="1" applyAlignment="1">
      <alignment horizontal="right" vertical="center" wrapText="1"/>
    </xf>
    <xf numFmtId="0" fontId="4" fillId="0" borderId="10" xfId="0" applyFont="1" applyBorder="1" applyAlignment="1">
      <alignment horizontal="center" vertical="center" wrapText="1"/>
    </xf>
    <xf numFmtId="2" fontId="10" fillId="0" borderId="1" xfId="0" applyNumberFormat="1" applyFont="1" applyBorder="1" applyAlignment="1">
      <alignment vertical="center" wrapText="1"/>
    </xf>
    <xf numFmtId="2" fontId="10" fillId="0" borderId="15" xfId="0" applyNumberFormat="1" applyFont="1" applyBorder="1" applyAlignment="1">
      <alignment vertical="center" wrapText="1"/>
    </xf>
    <xf numFmtId="10" fontId="10" fillId="0" borderId="8" xfId="0" applyNumberFormat="1" applyFont="1" applyBorder="1" applyAlignment="1">
      <alignment horizontal="right" vertical="center" wrapText="1"/>
    </xf>
    <xf numFmtId="2" fontId="13" fillId="0" borderId="8" xfId="0" applyNumberFormat="1" applyFont="1" applyBorder="1" applyAlignment="1">
      <alignment horizontal="right" vertical="center" wrapText="1"/>
    </xf>
    <xf numFmtId="10" fontId="14" fillId="0" borderId="15" xfId="0" applyNumberFormat="1" applyFont="1" applyBorder="1" applyAlignment="1">
      <alignment horizontal="right" vertical="center" wrapText="1"/>
    </xf>
    <xf numFmtId="10" fontId="14" fillId="2" borderId="1" xfId="0" applyNumberFormat="1" applyFont="1" applyFill="1" applyBorder="1" applyAlignment="1">
      <alignment horizontal="right" vertical="center" wrapText="1"/>
    </xf>
    <xf numFmtId="10" fontId="14" fillId="2" borderId="15" xfId="0" applyNumberFormat="1" applyFont="1" applyFill="1" applyBorder="1" applyAlignment="1">
      <alignment horizontal="right" vertical="center" wrapText="1"/>
    </xf>
    <xf numFmtId="0" fontId="14" fillId="0" borderId="15" xfId="0" applyFont="1" applyBorder="1" applyAlignment="1">
      <alignment horizontal="right" vertical="center" wrapText="1"/>
    </xf>
    <xf numFmtId="10" fontId="14" fillId="0" borderId="4" xfId="0" applyNumberFormat="1" applyFont="1" applyFill="1" applyBorder="1" applyAlignment="1">
      <alignment horizontal="right" vertical="center" wrapText="1"/>
    </xf>
    <xf numFmtId="10" fontId="14" fillId="0" borderId="7" xfId="0" applyNumberFormat="1" applyFont="1" applyFill="1" applyBorder="1" applyAlignment="1">
      <alignment horizontal="right" vertical="center" wrapText="1"/>
    </xf>
    <xf numFmtId="2" fontId="14" fillId="0" borderId="3"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0" fontId="36" fillId="0" borderId="0" xfId="0" applyFont="1"/>
    <xf numFmtId="2" fontId="14" fillId="0" borderId="10"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10" fontId="42" fillId="0" borderId="1" xfId="0" applyNumberFormat="1" applyFont="1" applyBorder="1" applyAlignment="1">
      <alignment horizontal="right" vertical="center" wrapText="1"/>
    </xf>
    <xf numFmtId="10" fontId="42" fillId="0" borderId="1" xfId="0" applyNumberFormat="1" applyFont="1" applyFill="1" applyBorder="1" applyAlignment="1">
      <alignment horizontal="right" vertical="center" wrapText="1"/>
    </xf>
    <xf numFmtId="10" fontId="42" fillId="0" borderId="8" xfId="0" applyNumberFormat="1" applyFont="1" applyFill="1" applyBorder="1" applyAlignment="1">
      <alignment horizontal="right" vertical="center" wrapText="1"/>
    </xf>
    <xf numFmtId="10" fontId="42" fillId="0" borderId="21" xfId="0" applyNumberFormat="1" applyFont="1" applyBorder="1" applyAlignment="1">
      <alignment horizontal="right" vertical="center" wrapText="1"/>
    </xf>
    <xf numFmtId="10" fontId="42" fillId="0" borderId="8" xfId="0" applyNumberFormat="1" applyFont="1" applyBorder="1" applyAlignment="1">
      <alignment horizontal="right" vertical="center" wrapText="1"/>
    </xf>
    <xf numFmtId="10" fontId="14" fillId="0" borderId="1" xfId="2"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1" xfId="0" applyNumberFormat="1" applyFont="1" applyBorder="1" applyAlignment="1">
      <alignment horizontal="right" vertical="center" wrapText="1"/>
    </xf>
    <xf numFmtId="2" fontId="36" fillId="0" borderId="0" xfId="0" applyNumberFormat="1" applyFont="1"/>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Fill="1" applyBorder="1" applyAlignment="1">
      <alignment horizontal="right" vertical="center" wrapText="1"/>
    </xf>
    <xf numFmtId="10" fontId="17" fillId="0" borderId="0" xfId="0" applyNumberFormat="1" applyFont="1"/>
    <xf numFmtId="1" fontId="15" fillId="0" borderId="0" xfId="0" applyNumberFormat="1" applyFont="1" applyFill="1" applyBorder="1" applyAlignment="1">
      <alignment horizontal="right"/>
    </xf>
    <xf numFmtId="1" fontId="14" fillId="0" borderId="4" xfId="0" applyNumberFormat="1" applyFont="1" applyFill="1" applyBorder="1" applyAlignment="1">
      <alignment vertical="center" wrapText="1"/>
    </xf>
    <xf numFmtId="1" fontId="14" fillId="0" borderId="5" xfId="0" applyNumberFormat="1" applyFont="1" applyFill="1" applyBorder="1" applyAlignment="1">
      <alignment vertical="center" wrapText="1"/>
    </xf>
    <xf numFmtId="1" fontId="14" fillId="0" borderId="1" xfId="0" applyNumberFormat="1" applyFont="1" applyFill="1" applyBorder="1" applyAlignment="1">
      <alignment vertical="center" wrapText="1"/>
    </xf>
    <xf numFmtId="1" fontId="14" fillId="0" borderId="5" xfId="0" applyNumberFormat="1" applyFont="1" applyFill="1" applyBorder="1" applyAlignment="1">
      <alignment horizontal="right" vertical="center" wrapText="1"/>
    </xf>
    <xf numFmtId="2" fontId="17" fillId="0" borderId="0" xfId="2" applyNumberFormat="1" applyFont="1"/>
    <xf numFmtId="10" fontId="17" fillId="0" borderId="0" xfId="2" applyNumberFormat="1" applyFont="1"/>
    <xf numFmtId="1" fontId="14" fillId="0" borderId="1" xfId="0" applyNumberFormat="1" applyFont="1" applyBorder="1" applyAlignment="1">
      <alignment vertical="center" wrapText="1"/>
    </xf>
    <xf numFmtId="2" fontId="14" fillId="0" borderId="1" xfId="0" applyNumberFormat="1" applyFont="1" applyFill="1" applyBorder="1" applyAlignment="1">
      <alignment horizontal="right" vertical="center" wrapText="1"/>
    </xf>
    <xf numFmtId="9" fontId="17" fillId="0" borderId="0" xfId="2" applyFont="1"/>
    <xf numFmtId="10" fontId="15" fillId="0" borderId="0" xfId="2" applyNumberFormat="1" applyFont="1"/>
    <xf numFmtId="10"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1" fontId="14" fillId="0" borderId="2" xfId="0" applyNumberFormat="1" applyFont="1" applyFill="1" applyBorder="1" applyAlignment="1">
      <alignment horizontal="right" vertical="center" wrapText="1"/>
    </xf>
    <xf numFmtId="2" fontId="14" fillId="0" borderId="5" xfId="0" quotePrefix="1" applyNumberFormat="1" applyFont="1" applyFill="1" applyBorder="1" applyAlignment="1">
      <alignment horizontal="right" vertical="center" wrapText="1"/>
    </xf>
    <xf numFmtId="0" fontId="13" fillId="0" borderId="1"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10" fontId="14" fillId="0" borderId="1" xfId="0" applyNumberFormat="1" applyFont="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1" fontId="14" fillId="0" borderId="1" xfId="0" applyNumberFormat="1" applyFont="1" applyFill="1" applyBorder="1" applyAlignment="1">
      <alignment horizontal="right" vertical="center" wrapText="1"/>
    </xf>
    <xf numFmtId="10" fontId="14" fillId="0" borderId="32" xfId="0" applyNumberFormat="1" applyFont="1" applyBorder="1" applyAlignment="1">
      <alignment horizontal="right" vertical="center" wrapText="1"/>
    </xf>
    <xf numFmtId="0" fontId="16" fillId="0" borderId="1" xfId="0" applyFont="1" applyBorder="1" applyAlignment="1">
      <alignment horizontal="left" vertical="center" wrapText="1"/>
    </xf>
    <xf numFmtId="165" fontId="36" fillId="0" borderId="0" xfId="0" applyNumberFormat="1" applyFont="1" applyFill="1"/>
    <xf numFmtId="165" fontId="15" fillId="0" borderId="0" xfId="0" applyNumberFormat="1" applyFont="1" applyFill="1"/>
    <xf numFmtId="10" fontId="14" fillId="0" borderId="8" xfId="0" applyNumberFormat="1" applyFont="1" applyBorder="1" applyAlignment="1">
      <alignment horizontal="right" vertical="center" wrapText="1"/>
    </xf>
    <xf numFmtId="2" fontId="17" fillId="0" borderId="0" xfId="0" applyNumberFormat="1" applyFont="1" applyFill="1"/>
    <xf numFmtId="2" fontId="14" fillId="0" borderId="1" xfId="0" applyNumberFormat="1" applyFont="1" applyFill="1" applyBorder="1" applyAlignment="1">
      <alignment horizontal="right" vertical="center" wrapText="1"/>
    </xf>
    <xf numFmtId="0" fontId="15" fillId="0" borderId="0" xfId="0" applyFont="1"/>
    <xf numFmtId="1" fontId="14" fillId="0" borderId="1" xfId="0" applyNumberFormat="1" applyFont="1" applyFill="1" applyBorder="1" applyAlignment="1">
      <alignment horizontal="right" vertical="center" wrapText="1"/>
    </xf>
    <xf numFmtId="2" fontId="14" fillId="0" borderId="1" xfId="0" applyNumberFormat="1" applyFont="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165" fontId="14" fillId="0" borderId="4" xfId="0" applyNumberFormat="1" applyFont="1" applyFill="1" applyBorder="1" applyAlignment="1">
      <alignment horizontal="right" vertical="center" wrapText="1"/>
    </xf>
    <xf numFmtId="165" fontId="14" fillId="0" borderId="1" xfId="0" applyNumberFormat="1" applyFont="1" applyFill="1" applyBorder="1" applyAlignment="1">
      <alignment horizontal="right" vertical="center" wrapText="1"/>
    </xf>
    <xf numFmtId="165" fontId="14" fillId="0" borderId="2" xfId="0" applyNumberFormat="1" applyFont="1" applyFill="1" applyBorder="1" applyAlignment="1">
      <alignment horizontal="right" vertical="center" wrapText="1"/>
    </xf>
    <xf numFmtId="2" fontId="14" fillId="0" borderId="6"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2" fontId="14" fillId="0" borderId="1" xfId="0" quotePrefix="1" applyNumberFormat="1" applyFont="1" applyFill="1" applyBorder="1" applyAlignment="1">
      <alignment horizontal="right" vertical="center" wrapText="1"/>
    </xf>
    <xf numFmtId="2" fontId="15" fillId="0" borderId="0" xfId="2" applyNumberFormat="1" applyFont="1"/>
    <xf numFmtId="0" fontId="45" fillId="0" borderId="36" xfId="1" applyFont="1" applyFill="1" applyBorder="1" applyAlignment="1"/>
    <xf numFmtId="0" fontId="45" fillId="0" borderId="24" xfId="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8" fillId="0" borderId="1" xfId="1" applyFont="1" applyFill="1" applyBorder="1" applyAlignment="1">
      <alignment horizontal="center" vertical="center" wrapText="1"/>
    </xf>
    <xf numFmtId="0" fontId="45" fillId="0" borderId="10" xfId="1" applyFont="1" applyFill="1" applyBorder="1" applyAlignment="1">
      <alignment horizontal="center" vertical="center" wrapText="1"/>
    </xf>
    <xf numFmtId="0" fontId="49" fillId="0" borderId="2" xfId="1" applyFont="1" applyFill="1" applyBorder="1" applyAlignment="1">
      <alignment horizontal="center" vertical="center" wrapText="1"/>
    </xf>
    <xf numFmtId="0" fontId="49" fillId="0" borderId="42" xfId="1" applyFont="1" applyFill="1" applyBorder="1" applyAlignment="1">
      <alignment horizontal="center" vertical="center" wrapText="1"/>
    </xf>
    <xf numFmtId="0" fontId="79" fillId="0" borderId="0" xfId="0" applyFont="1" applyFill="1" applyAlignment="1">
      <alignment horizontal="left" vertical="center"/>
    </xf>
    <xf numFmtId="0" fontId="79" fillId="0" borderId="0" xfId="0" applyFont="1" applyFill="1" applyAlignment="1">
      <alignment vertical="center"/>
    </xf>
    <xf numFmtId="0" fontId="79" fillId="0" borderId="0" xfId="0" applyFont="1" applyFill="1" applyAlignment="1">
      <alignment horizontal="right" vertical="center"/>
    </xf>
    <xf numFmtId="2" fontId="14" fillId="0" borderId="10" xfId="0" applyNumberFormat="1" applyFont="1" applyFill="1" applyBorder="1" applyAlignment="1">
      <alignment vertical="center" wrapText="1"/>
    </xf>
    <xf numFmtId="2" fontId="14" fillId="0" borderId="21" xfId="0" applyNumberFormat="1" applyFont="1" applyFill="1" applyBorder="1" applyAlignment="1">
      <alignment vertical="center" wrapText="1"/>
    </xf>
    <xf numFmtId="2" fontId="14" fillId="0" borderId="20" xfId="0" applyNumberFormat="1" applyFont="1" applyFill="1" applyBorder="1" applyAlignment="1">
      <alignment horizontal="right" vertical="center" wrapText="1"/>
    </xf>
    <xf numFmtId="2" fontId="14" fillId="0" borderId="20" xfId="0" quotePrefix="1" applyNumberFormat="1" applyFont="1" applyFill="1" applyBorder="1" applyAlignment="1">
      <alignment horizontal="right" vertical="center" wrapText="1"/>
    </xf>
    <xf numFmtId="2" fontId="14" fillId="0" borderId="60" xfId="0" applyNumberFormat="1" applyFont="1" applyFill="1" applyBorder="1" applyAlignment="1">
      <alignment vertical="center" wrapText="1"/>
    </xf>
    <xf numFmtId="2" fontId="14" fillId="0" borderId="59" xfId="0" applyNumberFormat="1" applyFont="1" applyFill="1" applyBorder="1" applyAlignment="1">
      <alignment vertical="center" wrapText="1"/>
    </xf>
    <xf numFmtId="2" fontId="14" fillId="2" borderId="1" xfId="0" applyNumberFormat="1" applyFont="1" applyFill="1" applyBorder="1" applyAlignment="1">
      <alignment horizontal="right" vertical="center" wrapText="1"/>
    </xf>
    <xf numFmtId="0" fontId="13" fillId="0" borderId="18" xfId="0" applyFont="1" applyBorder="1" applyAlignment="1">
      <alignment horizontal="center" vertical="center" wrapText="1"/>
    </xf>
    <xf numFmtId="2" fontId="14" fillId="0" borderId="1"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2" fontId="14" fillId="0" borderId="31" xfId="0" applyNumberFormat="1" applyFont="1" applyFill="1" applyBorder="1" applyAlignment="1">
      <alignment horizontal="right" vertical="center" wrapText="1"/>
    </xf>
    <xf numFmtId="0" fontId="45" fillId="0" borderId="1" xfId="1" applyFont="1" applyFill="1" applyBorder="1" applyAlignment="1">
      <alignment horizontal="center" vertical="center" wrapText="1"/>
    </xf>
    <xf numFmtId="2" fontId="14" fillId="0" borderId="56" xfId="0" applyNumberFormat="1" applyFont="1" applyFill="1" applyBorder="1" applyAlignment="1">
      <alignment horizontal="right" vertical="center" wrapText="1"/>
    </xf>
    <xf numFmtId="2" fontId="14" fillId="0" borderId="57" xfId="0" applyNumberFormat="1" applyFont="1" applyFill="1" applyBorder="1" applyAlignment="1">
      <alignment horizontal="right" vertical="center" wrapText="1"/>
    </xf>
    <xf numFmtId="2" fontId="14" fillId="0" borderId="57" xfId="0" quotePrefix="1" applyNumberFormat="1" applyFont="1" applyFill="1" applyBorder="1" applyAlignment="1">
      <alignment horizontal="right" vertical="center" wrapText="1"/>
    </xf>
    <xf numFmtId="2" fontId="14" fillId="0" borderId="58" xfId="0" applyNumberFormat="1" applyFont="1" applyFill="1" applyBorder="1" applyAlignment="1">
      <alignment horizontal="right" vertical="center" wrapText="1"/>
    </xf>
    <xf numFmtId="2" fontId="14" fillId="0" borderId="61" xfId="0" applyNumberFormat="1" applyFont="1" applyFill="1" applyBorder="1" applyAlignment="1">
      <alignment horizontal="right" vertical="center" wrapText="1"/>
    </xf>
    <xf numFmtId="0" fontId="48" fillId="0" borderId="0" xfId="2537" applyFont="1" applyFill="1"/>
    <xf numFmtId="0" fontId="48" fillId="0" borderId="1" xfId="1" applyFont="1" applyFill="1" applyBorder="1" applyAlignment="1">
      <alignment horizontal="center" vertical="center"/>
    </xf>
    <xf numFmtId="0" fontId="48" fillId="0" borderId="1" xfId="2537" applyFont="1" applyFill="1" applyBorder="1" applyAlignment="1">
      <alignment horizontal="center" vertical="center"/>
    </xf>
    <xf numFmtId="2" fontId="48" fillId="0" borderId="1" xfId="1" applyNumberFormat="1" applyFont="1" applyFill="1" applyBorder="1" applyAlignment="1">
      <alignment horizontal="center" vertical="center" wrapText="1"/>
    </xf>
    <xf numFmtId="0" fontId="48" fillId="0" borderId="16" xfId="1" applyFont="1" applyFill="1" applyBorder="1" applyAlignment="1">
      <alignment horizontal="center" vertical="center" wrapText="1"/>
    </xf>
    <xf numFmtId="0" fontId="50" fillId="0" borderId="1" xfId="1" applyFont="1" applyFill="1" applyBorder="1" applyAlignment="1">
      <alignment horizontal="center" vertical="center"/>
    </xf>
    <xf numFmtId="0" fontId="50" fillId="0" borderId="1" xfId="1" applyFont="1" applyFill="1" applyBorder="1" applyAlignment="1">
      <alignment horizontal="center" vertical="center" wrapText="1"/>
    </xf>
    <xf numFmtId="2" fontId="50" fillId="0" borderId="1" xfId="1" applyNumberFormat="1" applyFont="1" applyFill="1" applyBorder="1" applyAlignment="1">
      <alignment horizontal="center" vertical="center" wrapText="1"/>
    </xf>
    <xf numFmtId="0" fontId="48" fillId="0" borderId="0" xfId="2537" applyFont="1" applyFill="1" applyAlignment="1">
      <alignment vertical="center"/>
    </xf>
    <xf numFmtId="0" fontId="45" fillId="0" borderId="0" xfId="2537" applyFont="1" applyFill="1" applyBorder="1" applyAlignment="1">
      <alignment horizontal="center" vertical="center"/>
    </xf>
    <xf numFmtId="2" fontId="45" fillId="0" borderId="10" xfId="1" applyNumberFormat="1" applyFont="1" applyFill="1" applyBorder="1" applyAlignment="1">
      <alignment horizontal="center" vertical="center" wrapText="1"/>
    </xf>
    <xf numFmtId="0" fontId="47" fillId="0" borderId="10" xfId="1" applyFont="1" applyFill="1" applyBorder="1" applyAlignment="1">
      <alignment horizontal="center" vertical="center" wrapText="1"/>
    </xf>
    <xf numFmtId="2" fontId="47" fillId="0" borderId="10" xfId="1" applyNumberFormat="1" applyFont="1" applyFill="1" applyBorder="1" applyAlignment="1">
      <alignment horizontal="center" vertical="center" wrapText="1"/>
    </xf>
    <xf numFmtId="0" fontId="82" fillId="0" borderId="26" xfId="2537" applyFont="1" applyFill="1" applyBorder="1" applyAlignment="1">
      <alignment horizontal="center" vertical="center"/>
    </xf>
    <xf numFmtId="0" fontId="82" fillId="0" borderId="0" xfId="2537" applyFont="1" applyFill="1" applyAlignment="1">
      <alignment vertical="center"/>
    </xf>
    <xf numFmtId="0" fontId="45" fillId="0" borderId="1" xfId="2537" applyFont="1" applyFill="1" applyBorder="1" applyAlignment="1">
      <alignment horizontal="center" vertical="center"/>
    </xf>
    <xf numFmtId="2" fontId="45" fillId="0" borderId="1" xfId="1" applyNumberFormat="1" applyFont="1" applyFill="1" applyBorder="1" applyAlignment="1">
      <alignment horizontal="center" vertical="center" wrapText="1"/>
    </xf>
    <xf numFmtId="2" fontId="47" fillId="0" borderId="1" xfId="1" applyNumberFormat="1" applyFont="1" applyFill="1" applyBorder="1" applyAlignment="1">
      <alignment horizontal="center" vertical="center" wrapText="1"/>
    </xf>
    <xf numFmtId="0" fontId="82" fillId="0" borderId="41" xfId="2537" applyFont="1" applyFill="1" applyBorder="1" applyAlignment="1">
      <alignment horizontal="center" vertical="center"/>
    </xf>
    <xf numFmtId="0" fontId="48" fillId="0" borderId="16" xfId="2537" applyFont="1" applyFill="1" applyBorder="1" applyAlignment="1">
      <alignment vertical="center"/>
    </xf>
    <xf numFmtId="0" fontId="82" fillId="0" borderId="2" xfId="2537" applyFont="1" applyFill="1" applyBorder="1" applyAlignment="1">
      <alignment horizontal="center" vertical="center"/>
    </xf>
    <xf numFmtId="0" fontId="45" fillId="0" borderId="43" xfId="2537" applyNumberFormat="1" applyFont="1" applyFill="1" applyBorder="1" applyAlignment="1">
      <alignment vertical="center" wrapText="1"/>
    </xf>
    <xf numFmtId="0" fontId="48" fillId="0" borderId="43" xfId="2537" applyNumberFormat="1" applyFont="1" applyFill="1" applyBorder="1" applyAlignment="1">
      <alignment vertical="center" wrapText="1"/>
    </xf>
    <xf numFmtId="0" fontId="48" fillId="0" borderId="0" xfId="0" applyFont="1" applyFill="1" applyBorder="1"/>
    <xf numFmtId="0" fontId="46" fillId="0" borderId="4"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0" xfId="0" quotePrefix="1" applyFont="1" applyFill="1" applyBorder="1" applyAlignment="1">
      <alignment horizontal="center" vertical="center" wrapText="1"/>
    </xf>
    <xf numFmtId="0" fontId="84" fillId="0" borderId="1" xfId="0" applyFont="1" applyFill="1" applyBorder="1" applyAlignment="1">
      <alignment horizontal="left" vertical="center"/>
    </xf>
    <xf numFmtId="0" fontId="84" fillId="0" borderId="1" xfId="0" applyFont="1" applyFill="1" applyBorder="1" applyAlignment="1">
      <alignment horizontal="center" vertical="center"/>
    </xf>
    <xf numFmtId="0" fontId="84" fillId="0" borderId="1" xfId="0" applyFont="1" applyFill="1" applyBorder="1" applyAlignment="1">
      <alignment vertical="center"/>
    </xf>
    <xf numFmtId="1" fontId="84" fillId="9" borderId="1" xfId="0" applyNumberFormat="1" applyFont="1" applyFill="1" applyBorder="1" applyAlignment="1">
      <alignment horizontal="center" vertical="center" wrapText="1"/>
    </xf>
    <xf numFmtId="1" fontId="84" fillId="0" borderId="1" xfId="0" applyNumberFormat="1" applyFont="1" applyFill="1" applyBorder="1" applyAlignment="1">
      <alignment horizontal="center" vertical="center" wrapText="1"/>
    </xf>
    <xf numFmtId="1" fontId="48" fillId="0" borderId="0" xfId="0" applyNumberFormat="1" applyFont="1" applyFill="1" applyBorder="1"/>
    <xf numFmtId="0" fontId="46" fillId="0" borderId="2" xfId="0" applyFont="1" applyFill="1" applyBorder="1" applyAlignment="1">
      <alignment horizontal="left" vertical="center"/>
    </xf>
    <xf numFmtId="0" fontId="46" fillId="0" borderId="2" xfId="0" applyFont="1" applyFill="1" applyBorder="1" applyAlignment="1">
      <alignment horizontal="center" vertical="center"/>
    </xf>
    <xf numFmtId="0" fontId="46" fillId="0" borderId="2" xfId="0" applyFont="1" applyFill="1" applyBorder="1" applyAlignment="1">
      <alignment vertical="center"/>
    </xf>
    <xf numFmtId="1" fontId="46" fillId="9" borderId="2" xfId="0" applyNumberFormat="1" applyFont="1" applyFill="1" applyBorder="1" applyAlignment="1">
      <alignment horizontal="center" vertical="center"/>
    </xf>
    <xf numFmtId="1" fontId="46" fillId="0" borderId="2" xfId="0" applyNumberFormat="1" applyFont="1" applyFill="1" applyBorder="1" applyAlignment="1">
      <alignment horizontal="center" vertical="center"/>
    </xf>
    <xf numFmtId="0" fontId="46" fillId="0" borderId="37" xfId="0" applyFont="1" applyFill="1" applyBorder="1" applyAlignment="1">
      <alignment horizontal="center" vertical="center"/>
    </xf>
    <xf numFmtId="0" fontId="46" fillId="0" borderId="62" xfId="0" applyFont="1" applyFill="1" applyBorder="1" applyAlignment="1">
      <alignment horizontal="left" vertical="center"/>
    </xf>
    <xf numFmtId="0" fontId="46" fillId="0" borderId="63" xfId="0" applyFont="1" applyFill="1" applyBorder="1" applyAlignment="1">
      <alignment horizontal="center" vertical="center"/>
    </xf>
    <xf numFmtId="0" fontId="46" fillId="0" borderId="16" xfId="0" applyFont="1" applyFill="1" applyBorder="1" applyAlignment="1">
      <alignment vertical="center"/>
    </xf>
    <xf numFmtId="1" fontId="46" fillId="9" borderId="16" xfId="0" applyNumberFormat="1" applyFont="1" applyFill="1" applyBorder="1" applyAlignment="1">
      <alignment horizontal="center" vertical="center"/>
    </xf>
    <xf numFmtId="1" fontId="46" fillId="0" borderId="16" xfId="0" applyNumberFormat="1" applyFont="1" applyFill="1" applyBorder="1" applyAlignment="1">
      <alignment horizontal="center" vertical="center"/>
    </xf>
    <xf numFmtId="0" fontId="46" fillId="0" borderId="7" xfId="0" applyFont="1" applyFill="1" applyBorder="1" applyAlignment="1">
      <alignment horizontal="center" vertical="center" wrapText="1"/>
    </xf>
    <xf numFmtId="1" fontId="45" fillId="0" borderId="0" xfId="0" applyNumberFormat="1" applyFont="1" applyFill="1" applyBorder="1" applyAlignment="1">
      <alignment vertical="center"/>
    </xf>
    <xf numFmtId="0" fontId="48" fillId="0" borderId="0" xfId="0" applyFont="1" applyFill="1" applyBorder="1" applyAlignment="1">
      <alignment vertical="center"/>
    </xf>
    <xf numFmtId="0" fontId="84" fillId="9" borderId="1" xfId="0" applyFont="1" applyFill="1" applyBorder="1" applyAlignment="1">
      <alignment horizontal="center" vertical="center"/>
    </xf>
    <xf numFmtId="1" fontId="84" fillId="9" borderId="1" xfId="0" applyNumberFormat="1" applyFont="1" applyFill="1" applyBorder="1" applyAlignment="1">
      <alignment horizontal="center" vertical="center"/>
    </xf>
    <xf numFmtId="1" fontId="84" fillId="9" borderId="8" xfId="0" applyNumberFormat="1" applyFont="1" applyFill="1" applyBorder="1" applyAlignment="1">
      <alignment horizontal="center" vertical="center"/>
    </xf>
    <xf numFmtId="1" fontId="45" fillId="0" borderId="0" xfId="0" applyNumberFormat="1" applyFont="1" applyFill="1" applyBorder="1" applyAlignment="1">
      <alignment horizontal="center" vertical="center"/>
    </xf>
    <xf numFmtId="0" fontId="46" fillId="9" borderId="2" xfId="0" applyFont="1" applyFill="1" applyBorder="1" applyAlignment="1">
      <alignment horizontal="center" vertical="center"/>
    </xf>
    <xf numFmtId="0" fontId="48" fillId="0" borderId="0" xfId="0" applyFont="1" applyFill="1" applyBorder="1" applyAlignment="1">
      <alignment horizontal="center" vertical="center"/>
    </xf>
    <xf numFmtId="0" fontId="45" fillId="0" borderId="0" xfId="0" applyFont="1" applyFill="1" applyBorder="1" applyAlignment="1">
      <alignment vertical="center"/>
    </xf>
    <xf numFmtId="16" fontId="45" fillId="0" borderId="0" xfId="0" quotePrefix="1" applyNumberFormat="1" applyFont="1" applyFill="1" applyBorder="1" applyAlignment="1">
      <alignment vertical="center"/>
    </xf>
    <xf numFmtId="0" fontId="45" fillId="0" borderId="0" xfId="0" applyFont="1" applyFill="1" applyBorder="1"/>
    <xf numFmtId="2" fontId="14" fillId="0" borderId="10" xfId="0" applyNumberFormat="1" applyFont="1" applyBorder="1" applyAlignment="1">
      <alignment horizontal="right" vertical="center" wrapText="1"/>
    </xf>
    <xf numFmtId="2" fontId="14" fillId="0" borderId="16" xfId="0" applyNumberFormat="1" applyFont="1" applyBorder="1" applyAlignment="1">
      <alignment horizontal="right" vertical="center" wrapText="1"/>
    </xf>
    <xf numFmtId="2" fontId="14" fillId="0" borderId="21" xfId="0" applyNumberFormat="1" applyFont="1" applyBorder="1" applyAlignment="1">
      <alignment horizontal="right" vertical="center" wrapText="1"/>
    </xf>
    <xf numFmtId="0" fontId="29" fillId="0" borderId="0" xfId="0" applyFont="1" applyAlignment="1">
      <alignment horizontal="center"/>
    </xf>
    <xf numFmtId="0" fontId="31"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2" fontId="14" fillId="0" borderId="10" xfId="0" applyNumberFormat="1" applyFont="1" applyFill="1" applyBorder="1" applyAlignment="1">
      <alignment horizontal="right" vertical="center" wrapText="1"/>
    </xf>
    <xf numFmtId="2" fontId="14" fillId="0" borderId="16" xfId="0" applyNumberFormat="1" applyFont="1" applyFill="1" applyBorder="1" applyAlignment="1">
      <alignment horizontal="right" vertical="center" wrapText="1"/>
    </xf>
    <xf numFmtId="2" fontId="14" fillId="0" borderId="21" xfId="0" applyNumberFormat="1" applyFont="1" applyFill="1" applyBorder="1" applyAlignment="1">
      <alignment horizontal="right" vertical="center" wrapText="1"/>
    </xf>
    <xf numFmtId="0" fontId="28"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21" xfId="0" applyFont="1" applyBorder="1" applyAlignment="1">
      <alignment horizontal="center" vertical="center" wrapText="1"/>
    </xf>
    <xf numFmtId="10" fontId="10" fillId="0" borderId="10" xfId="0" applyNumberFormat="1" applyFont="1" applyBorder="1" applyAlignment="1">
      <alignment horizontal="right" vertical="center" wrapText="1"/>
    </xf>
    <xf numFmtId="10" fontId="10" fillId="0" borderId="21" xfId="0" applyNumberFormat="1" applyFont="1" applyBorder="1" applyAlignment="1">
      <alignment horizontal="right" vertical="center" wrapText="1"/>
    </xf>
    <xf numFmtId="10" fontId="10" fillId="0" borderId="16" xfId="0"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10" fontId="10" fillId="0" borderId="22" xfId="0" applyNumberFormat="1" applyFont="1" applyBorder="1" applyAlignment="1">
      <alignment horizontal="right" vertical="center" wrapText="1"/>
    </xf>
    <xf numFmtId="10" fontId="10" fillId="0" borderId="23" xfId="0" applyNumberFormat="1" applyFont="1" applyBorder="1" applyAlignment="1">
      <alignment horizontal="right" vertical="center" wrapText="1"/>
    </xf>
    <xf numFmtId="0" fontId="32" fillId="0" borderId="0" xfId="0" applyFont="1" applyAlignment="1">
      <alignment horizontal="center"/>
    </xf>
    <xf numFmtId="0" fontId="13" fillId="0" borderId="24" xfId="0" applyFont="1" applyBorder="1" applyAlignment="1">
      <alignment horizontal="center" vertical="center" wrapText="1"/>
    </xf>
    <xf numFmtId="0" fontId="13" fillId="0" borderId="15" xfId="0" applyFont="1" applyBorder="1" applyAlignment="1">
      <alignment horizontal="center" vertical="center" wrapText="1"/>
    </xf>
    <xf numFmtId="0" fontId="24" fillId="0" borderId="0" xfId="0" applyFont="1" applyAlignment="1">
      <alignment horizontal="center"/>
    </xf>
    <xf numFmtId="0" fontId="25" fillId="0" borderId="0" xfId="0" applyFont="1" applyAlignment="1">
      <alignment horizontal="center" vertical="center" wrapText="1"/>
    </xf>
    <xf numFmtId="0" fontId="13" fillId="0" borderId="4"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1" fontId="14" fillId="0" borderId="10" xfId="0" applyNumberFormat="1" applyFont="1" applyFill="1" applyBorder="1" applyAlignment="1">
      <alignment horizontal="right" vertical="center" wrapText="1"/>
    </xf>
    <xf numFmtId="1" fontId="14" fillId="0" borderId="21" xfId="0" applyNumberFormat="1" applyFont="1" applyFill="1" applyBorder="1" applyAlignment="1">
      <alignment horizontal="right" vertical="center" wrapText="1"/>
    </xf>
    <xf numFmtId="0" fontId="24" fillId="0" borderId="0" xfId="0" applyFont="1" applyFill="1" applyAlignment="1">
      <alignment horizontal="center"/>
    </xf>
    <xf numFmtId="10" fontId="14" fillId="0" borderId="11" xfId="0" applyNumberFormat="1" applyFont="1" applyFill="1" applyBorder="1" applyAlignment="1">
      <alignment horizontal="right" vertical="center" wrapText="1"/>
    </xf>
    <xf numFmtId="10" fontId="14" fillId="0" borderId="22" xfId="0" applyNumberFormat="1" applyFont="1" applyFill="1" applyBorder="1" applyAlignment="1">
      <alignment horizontal="right" vertical="center" wrapText="1"/>
    </xf>
    <xf numFmtId="165" fontId="14" fillId="0" borderId="10" xfId="0" applyNumberFormat="1" applyFont="1" applyFill="1" applyBorder="1" applyAlignment="1">
      <alignment horizontal="right" vertical="center" wrapText="1"/>
    </xf>
    <xf numFmtId="165" fontId="14" fillId="0" borderId="21" xfId="0" applyNumberFormat="1" applyFont="1" applyFill="1" applyBorder="1" applyAlignment="1">
      <alignment horizontal="right" vertical="center" wrapText="1"/>
    </xf>
    <xf numFmtId="10" fontId="14" fillId="0" borderId="10" xfId="0" applyNumberFormat="1" applyFont="1" applyFill="1" applyBorder="1" applyAlignment="1">
      <alignment vertical="center" wrapText="1"/>
    </xf>
    <xf numFmtId="10" fontId="14" fillId="0" borderId="21" xfId="0" applyNumberFormat="1" applyFont="1" applyFill="1" applyBorder="1" applyAlignment="1">
      <alignment vertical="center" wrapText="1"/>
    </xf>
    <xf numFmtId="1" fontId="14" fillId="2" borderId="10" xfId="0" applyNumberFormat="1" applyFont="1" applyFill="1" applyBorder="1" applyAlignment="1">
      <alignment horizontal="right" vertical="center" wrapText="1"/>
    </xf>
    <xf numFmtId="1" fontId="14" fillId="2" borderId="21" xfId="0" applyNumberFormat="1" applyFont="1" applyFill="1" applyBorder="1" applyAlignment="1">
      <alignment horizontal="right" vertical="center" wrapText="1"/>
    </xf>
    <xf numFmtId="0" fontId="25" fillId="0" borderId="0" xfId="0" applyFont="1" applyFill="1" applyAlignment="1">
      <alignment horizontal="center" vertical="center" wrapText="1"/>
    </xf>
    <xf numFmtId="10" fontId="14" fillId="0" borderId="10" xfId="0" applyNumberFormat="1" applyFont="1" applyFill="1" applyBorder="1" applyAlignment="1">
      <alignment horizontal="right" vertical="center" wrapText="1"/>
    </xf>
    <xf numFmtId="10" fontId="14" fillId="0" borderId="21" xfId="0" applyNumberFormat="1" applyFont="1" applyFill="1" applyBorder="1" applyAlignment="1">
      <alignment horizontal="right" vertical="center" wrapText="1"/>
    </xf>
    <xf numFmtId="2" fontId="14" fillId="0" borderId="5" xfId="0" applyNumberFormat="1" applyFont="1" applyFill="1" applyBorder="1" applyAlignment="1">
      <alignment horizontal="right" vertical="center" wrapText="1"/>
    </xf>
    <xf numFmtId="2" fontId="14" fillId="0" borderId="1" xfId="0" applyNumberFormat="1" applyFont="1" applyFill="1" applyBorder="1" applyAlignment="1">
      <alignment horizontal="right" vertical="center" wrapText="1"/>
    </xf>
    <xf numFmtId="2" fontId="14" fillId="0" borderId="13" xfId="0" applyNumberFormat="1" applyFont="1" applyFill="1" applyBorder="1" applyAlignment="1">
      <alignment horizontal="right" vertical="center" wrapText="1"/>
    </xf>
    <xf numFmtId="2" fontId="14" fillId="0" borderId="28" xfId="0" applyNumberFormat="1" applyFont="1" applyFill="1" applyBorder="1" applyAlignment="1">
      <alignment horizontal="right" vertical="center" wrapText="1"/>
    </xf>
    <xf numFmtId="10" fontId="14" fillId="0" borderId="1" xfId="0" applyNumberFormat="1" applyFont="1" applyFill="1" applyBorder="1" applyAlignment="1">
      <alignment horizontal="right" vertical="center" wrapText="1"/>
    </xf>
    <xf numFmtId="10" fontId="14" fillId="0" borderId="8" xfId="0" applyNumberFormat="1" applyFont="1" applyFill="1" applyBorder="1" applyAlignment="1">
      <alignment horizontal="right" vertical="center" wrapText="1"/>
    </xf>
    <xf numFmtId="10" fontId="14" fillId="0" borderId="8" xfId="0" applyNumberFormat="1" applyFont="1" applyBorder="1" applyAlignment="1">
      <alignment horizontal="right" vertical="center" wrapText="1"/>
    </xf>
    <xf numFmtId="10" fontId="14" fillId="0" borderId="1" xfId="0" applyNumberFormat="1" applyFont="1" applyBorder="1" applyAlignment="1">
      <alignment horizontal="right" vertical="center" wrapText="1"/>
    </xf>
    <xf numFmtId="2" fontId="14" fillId="0" borderId="30" xfId="0" applyNumberFormat="1" applyFont="1" applyFill="1" applyBorder="1" applyAlignment="1">
      <alignment horizontal="right" vertical="center" wrapText="1"/>
    </xf>
    <xf numFmtId="2" fontId="14" fillId="0" borderId="31" xfId="0" applyNumberFormat="1" applyFont="1" applyFill="1" applyBorder="1" applyAlignment="1">
      <alignment horizontal="righ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1" fontId="14" fillId="0" borderId="1" xfId="0" applyNumberFormat="1" applyFont="1" applyBorder="1" applyAlignment="1">
      <alignment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7" xfId="0" applyFont="1" applyBorder="1" applyAlignment="1">
      <alignment horizontal="center" vertical="center" wrapText="1"/>
    </xf>
    <xf numFmtId="10" fontId="14" fillId="0" borderId="11" xfId="0" applyNumberFormat="1" applyFont="1" applyBorder="1" applyAlignment="1">
      <alignment horizontal="right" vertical="center" wrapText="1"/>
    </xf>
    <xf numFmtId="10" fontId="14" fillId="0" borderId="23" xfId="0" applyNumberFormat="1" applyFont="1" applyBorder="1" applyAlignment="1">
      <alignment horizontal="right" vertical="center" wrapText="1"/>
    </xf>
    <xf numFmtId="10" fontId="14" fillId="0" borderId="22" xfId="0" applyNumberFormat="1" applyFont="1" applyBorder="1" applyAlignment="1">
      <alignment horizontal="righ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27" xfId="0" applyFont="1" applyBorder="1" applyAlignment="1">
      <alignment horizontal="left" vertical="center" wrapText="1"/>
    </xf>
    <xf numFmtId="0" fontId="45" fillId="0" borderId="5" xfId="1" applyFont="1" applyFill="1" applyBorder="1" applyAlignment="1">
      <alignment horizontal="center" vertical="center" wrapText="1"/>
    </xf>
    <xf numFmtId="0" fontId="45" fillId="0" borderId="6" xfId="1" applyFont="1" applyFill="1" applyBorder="1" applyAlignment="1">
      <alignment horizontal="center" vertical="center" wrapText="1"/>
    </xf>
    <xf numFmtId="0" fontId="48" fillId="0" borderId="11" xfId="1" applyFont="1" applyFill="1" applyBorder="1" applyAlignment="1">
      <alignment horizontal="center" vertical="center" wrapText="1"/>
    </xf>
    <xf numFmtId="0" fontId="48" fillId="0" borderId="23" xfId="1" applyFont="1" applyFill="1" applyBorder="1" applyAlignment="1">
      <alignment horizontal="center" vertical="center" wrapText="1"/>
    </xf>
    <xf numFmtId="0" fontId="48" fillId="0" borderId="40" xfId="1" applyFont="1" applyFill="1" applyBorder="1" applyAlignment="1">
      <alignment horizontal="center" vertical="center" wrapText="1"/>
    </xf>
    <xf numFmtId="0" fontId="49" fillId="0" borderId="19" xfId="1" applyFont="1" applyFill="1" applyBorder="1" applyAlignment="1">
      <alignment horizontal="center" vertical="center" wrapText="1"/>
    </xf>
    <xf numFmtId="0" fontId="49" fillId="0" borderId="26" xfId="1" applyFont="1" applyFill="1" applyBorder="1" applyAlignment="1">
      <alignment horizontal="center" vertical="center" wrapText="1"/>
    </xf>
    <xf numFmtId="0" fontId="49" fillId="0" borderId="39" xfId="1" applyFont="1" applyFill="1" applyBorder="1" applyAlignment="1">
      <alignment horizontal="center" vertical="center" wrapText="1"/>
    </xf>
    <xf numFmtId="0" fontId="45" fillId="0" borderId="13" xfId="1" applyFont="1" applyFill="1" applyBorder="1" applyAlignment="1">
      <alignment horizontal="center" vertical="center" wrapText="1"/>
    </xf>
    <xf numFmtId="0" fontId="45" fillId="0" borderId="37" xfId="1" applyFont="1" applyFill="1" applyBorder="1" applyAlignment="1">
      <alignment horizontal="center" vertical="center" wrapText="1"/>
    </xf>
    <xf numFmtId="0" fontId="45" fillId="0" borderId="38" xfId="1" applyFont="1" applyFill="1" applyBorder="1" applyAlignment="1">
      <alignment horizontal="center" vertical="center" wrapText="1"/>
    </xf>
    <xf numFmtId="0" fontId="45" fillId="0" borderId="3" xfId="1" applyFont="1" applyFill="1" applyBorder="1" applyAlignment="1">
      <alignment horizontal="center" vertical="center" wrapText="1"/>
    </xf>
    <xf numFmtId="0" fontId="45" fillId="0" borderId="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7" xfId="1" applyFont="1" applyFill="1" applyBorder="1" applyAlignment="1">
      <alignment horizontal="center" vertical="center" wrapText="1"/>
    </xf>
    <xf numFmtId="0" fontId="45" fillId="0" borderId="8" xfId="1" applyFont="1" applyFill="1" applyBorder="1" applyAlignment="1">
      <alignment horizontal="center" vertical="center" wrapText="1"/>
    </xf>
    <xf numFmtId="0" fontId="45" fillId="0" borderId="9" xfId="1" applyFont="1" applyFill="1" applyBorder="1" applyAlignment="1">
      <alignment horizontal="center" vertical="center" wrapText="1"/>
    </xf>
    <xf numFmtId="0" fontId="45" fillId="0" borderId="36" xfId="1" applyFont="1" applyFill="1" applyBorder="1" applyAlignment="1">
      <alignment horizontal="center" vertical="center" wrapText="1"/>
    </xf>
    <xf numFmtId="0" fontId="45" fillId="0" borderId="55"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4" fillId="0" borderId="35" xfId="1" applyFont="1" applyFill="1" applyBorder="1" applyAlignment="1">
      <alignment horizontal="center" vertical="center" wrapText="1"/>
    </xf>
    <xf numFmtId="0" fontId="46" fillId="0" borderId="25" xfId="1" applyFont="1" applyFill="1" applyBorder="1" applyAlignment="1">
      <alignment horizontal="center" vertical="center" wrapText="1"/>
    </xf>
    <xf numFmtId="0" fontId="46" fillId="0" borderId="26" xfId="1" applyFont="1" applyFill="1" applyBorder="1" applyAlignment="1">
      <alignment horizontal="center" vertical="center" wrapText="1"/>
    </xf>
    <xf numFmtId="0" fontId="46" fillId="0" borderId="27" xfId="1" applyFont="1" applyFill="1" applyBorder="1" applyAlignment="1">
      <alignment horizontal="center" vertical="center" wrapText="1"/>
    </xf>
    <xf numFmtId="0" fontId="80" fillId="0" borderId="33" xfId="0" applyFont="1" applyFill="1" applyBorder="1" applyAlignment="1">
      <alignment horizontal="left" vertical="center" wrapText="1"/>
    </xf>
    <xf numFmtId="0" fontId="80" fillId="0" borderId="34" xfId="0" applyFont="1" applyFill="1" applyBorder="1" applyAlignment="1">
      <alignment horizontal="left" vertical="center" wrapText="1"/>
    </xf>
    <xf numFmtId="0" fontId="80" fillId="0" borderId="35" xfId="0" applyFont="1" applyFill="1" applyBorder="1" applyAlignment="1">
      <alignment horizontal="left" vertical="center" wrapText="1"/>
    </xf>
    <xf numFmtId="0" fontId="83" fillId="0" borderId="0" xfId="0" applyFont="1" applyFill="1" applyAlignment="1">
      <alignment horizontal="center" vertical="center"/>
    </xf>
    <xf numFmtId="0" fontId="79" fillId="0" borderId="0" xfId="0" applyFont="1" applyFill="1" applyAlignment="1">
      <alignment horizontal="center" vertical="center" wrapText="1"/>
    </xf>
    <xf numFmtId="0" fontId="46" fillId="0" borderId="54" xfId="0" applyFont="1" applyFill="1" applyBorder="1" applyAlignment="1">
      <alignment horizontal="center" vertical="center"/>
    </xf>
    <xf numFmtId="0" fontId="46" fillId="0" borderId="37" xfId="0" applyFont="1" applyFill="1" applyBorder="1" applyAlignment="1">
      <alignment horizontal="center" vertical="center"/>
    </xf>
    <xf numFmtId="0" fontId="46" fillId="0" borderId="38" xfId="0" applyFont="1" applyFill="1" applyBorder="1" applyAlignment="1">
      <alignment horizontal="center" vertical="center"/>
    </xf>
    <xf numFmtId="0" fontId="46" fillId="8" borderId="9" xfId="0" applyFont="1" applyFill="1" applyBorder="1" applyAlignment="1">
      <alignment horizontal="center" vertical="center" wrapText="1"/>
    </xf>
    <xf numFmtId="0" fontId="46" fillId="8" borderId="55" xfId="0" applyFont="1" applyFill="1" applyBorder="1" applyAlignment="1">
      <alignment horizontal="center" vertical="center" wrapText="1"/>
    </xf>
  </cellXfs>
  <cellStyles count="2538">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link 2" xfId="2515"/>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16" xfId="251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 2 2" xfId="2517"/>
    <cellStyle name="Normal 3 2 2 2" xfId="2518"/>
    <cellStyle name="Normal 3 2 3" xfId="2519"/>
    <cellStyle name="Normal 3 3" xfId="2520"/>
    <cellStyle name="Normal 3 3 2" xfId="2521"/>
    <cellStyle name="Normal 3 3 2 2" xfId="2522"/>
    <cellStyle name="Normal 3 3 3" xfId="2523"/>
    <cellStyle name="Normal 3 4" xfId="2524"/>
    <cellStyle name="Normal 3 4 2" xfId="2525"/>
    <cellStyle name="Normal 3 5" xfId="2526"/>
    <cellStyle name="Normal 3_Scheme MOSE-13-8-09 data up to July-09" xfId="2451"/>
    <cellStyle name="Normal 4" xfId="2452"/>
    <cellStyle name="Normal 4 2" xfId="2453"/>
    <cellStyle name="Normal 4_point 6. dis" xfId="2454"/>
    <cellStyle name="Normal 5" xfId="2455"/>
    <cellStyle name="Normal 6" xfId="2456"/>
    <cellStyle name="Normal 65" xfId="2537"/>
    <cellStyle name="Normal 68" xfId="2457"/>
    <cellStyle name="Normal 7" xfId="2458"/>
    <cellStyle name="Normal 7 2" xfId="2527"/>
    <cellStyle name="Normal 7 2 2" xfId="2528"/>
    <cellStyle name="Normal 7 2 2 2" xfId="2529"/>
    <cellStyle name="Normal 7 2 3" xfId="2530"/>
    <cellStyle name="Normal 7 3" xfId="2531"/>
    <cellStyle name="Normal 7 3 2" xfId="2532"/>
    <cellStyle name="Normal 7 4" xfId="2533"/>
    <cellStyle name="Normal 8" xfId="2459"/>
    <cellStyle name="Normal 9" xfId="2460"/>
    <cellStyle name="Normal 9 2" xfId="2534"/>
    <cellStyle name="Normal 9 2 2" xfId="2535"/>
    <cellStyle name="Normal 9 3" xfId="2536"/>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externalLink" Target="externalLinks/externalLink40.xml"/><Relationship Id="rId55" Type="http://schemas.openxmlformats.org/officeDocument/2006/relationships/externalLink" Target="externalLinks/externalLink45.xml"/><Relationship Id="rId63" Type="http://schemas.openxmlformats.org/officeDocument/2006/relationships/externalLink" Target="externalLinks/externalLink53.xml"/><Relationship Id="rId68" Type="http://schemas.openxmlformats.org/officeDocument/2006/relationships/externalLink" Target="externalLinks/externalLink5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3" Type="http://schemas.openxmlformats.org/officeDocument/2006/relationships/externalLink" Target="externalLinks/externalLink43.xml"/><Relationship Id="rId58" Type="http://schemas.openxmlformats.org/officeDocument/2006/relationships/externalLink" Target="externalLinks/externalLink48.xml"/><Relationship Id="rId66" Type="http://schemas.openxmlformats.org/officeDocument/2006/relationships/externalLink" Target="externalLinks/externalLink56.xml"/><Relationship Id="rId7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externalLink" Target="externalLinks/externalLink39.xml"/><Relationship Id="rId57" Type="http://schemas.openxmlformats.org/officeDocument/2006/relationships/externalLink" Target="externalLinks/externalLink47.xml"/><Relationship Id="rId61" Type="http://schemas.openxmlformats.org/officeDocument/2006/relationships/externalLink" Target="externalLinks/externalLink51.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52" Type="http://schemas.openxmlformats.org/officeDocument/2006/relationships/externalLink" Target="externalLinks/externalLink42.xml"/><Relationship Id="rId60" Type="http://schemas.openxmlformats.org/officeDocument/2006/relationships/externalLink" Target="externalLinks/externalLink50.xml"/><Relationship Id="rId65" Type="http://schemas.openxmlformats.org/officeDocument/2006/relationships/externalLink" Target="externalLinks/externalLink5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externalLink" Target="externalLinks/externalLink38.xml"/><Relationship Id="rId56" Type="http://schemas.openxmlformats.org/officeDocument/2006/relationships/externalLink" Target="externalLinks/externalLink46.xml"/><Relationship Id="rId64" Type="http://schemas.openxmlformats.org/officeDocument/2006/relationships/externalLink" Target="externalLinks/externalLink54.xml"/><Relationship Id="rId69" Type="http://schemas.openxmlformats.org/officeDocument/2006/relationships/externalLink" Target="externalLinks/externalLink59.xml"/><Relationship Id="rId8" Type="http://schemas.openxmlformats.org/officeDocument/2006/relationships/worksheet" Target="worksheets/sheet8.xml"/><Relationship Id="rId51" Type="http://schemas.openxmlformats.org/officeDocument/2006/relationships/externalLink" Target="externalLinks/externalLink4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59" Type="http://schemas.openxmlformats.org/officeDocument/2006/relationships/externalLink" Target="externalLinks/externalLink49.xml"/><Relationship Id="rId67" Type="http://schemas.openxmlformats.org/officeDocument/2006/relationships/externalLink" Target="externalLinks/externalLink57.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54" Type="http://schemas.openxmlformats.org/officeDocument/2006/relationships/externalLink" Target="externalLinks/externalLink44.xml"/><Relationship Id="rId62" Type="http://schemas.openxmlformats.org/officeDocument/2006/relationships/externalLink" Target="externalLinks/externalLink52.xml"/><Relationship Id="rId70" Type="http://schemas.openxmlformats.org/officeDocument/2006/relationships/externalLink" Target="externalLinks/externalLink60.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ata\ICEA\EMR%20YEARLY\EMR2005-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ja\e\DATA\DATA4\DATA\ANNUAL\0203\DATA4\DATA\MONTHLY\0102\JAN\Sep\GRAPH.XLW"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eja\e\DATA\DATA4\DATA\ANNUAL\0203\DATA\DATA4\DATA\ANNUAL\0102\ANNU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BAS\ON%20THE%20JOB\Cost%20Accounting%20Formats\Poorv%20Discom\CAR%20Model\BS\Raw%20TB%20Data%20&amp;%20Cap-CAU%20as%20G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eja\e\DATA\DATA4\DATA\ANNUAL\0203\data\DATA4\DATA\Generation\AFIVE\YEARLY\GEN,PLF&amp;FACTOR\Performance%20Section%20B\Performance%20of%20MPSEB%20Station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BAS\ON%20THE%20JOB\Cost%20Accounting%20Formats\Poorv%20Discom\CAR%20Model\BS\Raw%20TB%20Data%20&amp;%20Cap-CAU%20as%20Ge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201-04REL-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eja\e\DATA\DATA4\DATA\ANNUAL\0203\data\DATA4\DATA\ANNUAL\0001\GEN%20LOS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ISPMPC\DataBase\WINDOWS\Profiles\rk\Desktop\220-03%20Latest\Global%20model%2028th%20Fe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p10\c\WINDOWS\Desktop\Latest%20revised%20Cost%20Estimates%20for%20Substation.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NEWUSER\Desktop\T&amp;D%20Apr-09\T&amp;D%20April--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Internet\SharedDocs\Data\ICEA\EMR%20YEARLY\EMR2005-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Naveen\My%20Documents\Naveen\Tariff%202006-07\CPG\Op%20BS%20Final%2016052005\Asset%20Disaggregation%2017.04.05%20With%20Residual%20MPSEB\Raw%20TB%20D"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suresh\Power\MSEB\MSEB%2001-02\Data\Dispatch%20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Eispmpc\sharedfolder\Load%20forecast\CD%20LF%200203\Regcom0203.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I:\temp\MPZP.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DE%20TECH\GBD%20JGY%20RE%20MIS\RE%20MIS%202010-11\AA-01%20RE%20MIS%20September\AA-01%20RE%20MIS%20September\rrs\SBM\R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nternet\SharedDocs\DPR_Hodal_26.07.1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atabank\1-Projects%20In%20Hand\DFID\ARR%202003-04\Arr%20Petition%202003-04\For%20Submission\ARR%20Forms%20For%20Submission.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Documents%20and%20Settings\ak_srivastava\Desktop\KPMG\Financial%20Mo\Final%20Model\PF_Modelling_KPMG%20v3.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k_srivastava\Desktop\KPMG\Financial%20Mo\Final%20Model\PF_Modelling_KPMG%20v3.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anurag\My%20Documents\petitions\Petition%20for%20trans%20ARR.doc\Databank\1-Projects%20In%20Hand\DFID\ARR%202003-04\Arr%20Petition%202003-"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R-APDRP\Part-B%20DPRs%20of%20All%2036%20Towns%20(Final%20copy%20from%20PFC%2012-3-10)\Sameer's%20folder\MSEB\Tariff%20Filing%202003-04\Outputs\Models\Working%20Models\old\Dispatch%202.0.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Databank\1-Projects%20In%20Hand\DFID\ARR%202003-04\Arr%20Petition%202003-04\For%20Submission\ARR%20Forms%20For%20Submiss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TLPPOCT"/>
      <sheetName val="DLC"/>
      <sheetName val="General"/>
      <sheetName val="A 3.7"/>
      <sheetName val="Addl.40"/>
      <sheetName val="Vol II.b (RAPDRP town No.)RJYT"/>
      <sheetName val="A 3_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LDAILY"/>
      <sheetName val="MPCSSD"/>
      <sheetName val="DTHG"/>
      <sheetName val="Chart1"/>
      <sheetName val="DLC"/>
      <sheetName val="BREAKUP OF OIL"/>
      <sheetName val="Stationwise Thermal &amp; Hydel Gen"/>
      <sheetName val="Executive Summary -Thermal"/>
      <sheetName val="TWELVE"/>
      <sheetName val="agl-pump-sets"/>
      <sheetName val="EG"/>
      <sheetName val="pump-sets(AI)"/>
      <sheetName val="installes-capacity"/>
      <sheetName val="per-capita"/>
      <sheetName val="towns&amp;villages"/>
      <sheetName val="A2-02-03"/>
      <sheetName val="A 3.7"/>
      <sheetName val="STN WISE EMR"/>
      <sheetName val="Salient1"/>
      <sheetName val="overall"/>
      <sheetName val="1"/>
      <sheetName val="R_Abstract"/>
      <sheetName val="Sheet2"/>
      <sheetName val="Sec-5a"/>
      <sheetName val="Sec-1a"/>
      <sheetName val="Sec-8d"/>
      <sheetName val="Sec-3a"/>
      <sheetName val="Sec-1b"/>
      <sheetName val="Sec-1c"/>
      <sheetName val="Sec-8c"/>
      <sheetName val="ATC Loss Red"/>
      <sheetName val="04REL"/>
      <sheetName val="Cat_Ser_load"/>
      <sheetName val="ser released caste wise"/>
      <sheetName val="Global model 28th Feb.xls"/>
      <sheetName val="BillingEffi"/>
      <sheetName val="Sheet4"/>
      <sheetName val="data"/>
      <sheetName val="Sheet1"/>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SUMM PS"/>
      <sheetName val="EX. SUMM GEN"/>
      <sheetName val="Maintenance "/>
      <sheetName val="CENTRAL SECTOR"/>
      <sheetName val="SCH,ACT"/>
      <sheetName val="GP Ther"/>
      <sheetName val="GP Hyd"/>
      <sheetName val="Fuel Cons."/>
      <sheetName val="Unitwise TPI"/>
      <sheetName val="Stnwise TPI"/>
      <sheetName val="Monthwise TPI"/>
      <sheetName val="PLF aprsep"/>
      <sheetName val="PLF OctMar"/>
      <sheetName val="Monthwise Sp.oil Cons."/>
      <sheetName val="Oil Cons. Account"/>
      <sheetName val="CA"/>
      <sheetName val="TIME DURATION CAUSE ANALYSIS"/>
      <sheetName val="Ploss"/>
      <sheetName val="MCRH"/>
      <sheetName val="R.Hrs. Since Comm"/>
      <sheetName val="LEVEL"/>
      <sheetName val="EB"/>
      <sheetName val="MORNING,EVENING PEAK"/>
      <sheetName val="COMP,UNRESTRICTED DEMAND"/>
      <sheetName val="CSG 01-02"/>
      <sheetName val="CSD"/>
      <sheetName val="SUPPLY HRS"/>
      <sheetName val="MiniMicro"/>
      <sheetName val="MPSEB90-01MONTHLY GENPLF"/>
      <sheetName val="400KV LOD"/>
      <sheetName val="220KV"/>
      <sheetName val="Energy Audit At PS"/>
      <sheetName val="All India PLF 1991-92 onwards"/>
      <sheetName val="R_Hrs_ Since Comm"/>
      <sheetName val="STN WISE EMR"/>
      <sheetName val="C.S.GENERATION"/>
      <sheetName val="BREAKUP OF OIL"/>
      <sheetName val="ATC Loss Red"/>
      <sheetName val="DLC"/>
      <sheetName val="A"/>
      <sheetName val="agl-pump-sets"/>
      <sheetName val="EG"/>
      <sheetName val="pump-sets(AI)"/>
      <sheetName val="installes-capacity"/>
      <sheetName val="per-capita"/>
      <sheetName val="towns&amp;villa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R.Hrs. Since Comm"/>
      <sheetName val="BREAKUP OF OIL"/>
    </sheetNames>
    <sheetDataSet>
      <sheetData sheetId="0" refreshError="1">
        <row r="721">
          <cell r="F721">
            <v>0.90799276391293349</v>
          </cell>
        </row>
      </sheetData>
      <sheetData sheetId="1" refreshError="1"/>
      <sheetData sheetId="2" refreshError="1"/>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Thermal"/>
      <sheetName val="MPEB Performance"/>
      <sheetName val="Stationwise Thermal &amp; Hydel Gen"/>
      <sheetName val="Fuel Oil &amp; Aux. Cons."/>
      <sheetName val="TWELVE"/>
      <sheetName val="UGEN"/>
      <sheetName val="Yearly Thermal"/>
      <sheetName val="Yearly Hydel"/>
      <sheetName val="GPUF9196"/>
      <sheetName val="MPSEB90-01MONTHLY GENPLF"/>
      <sheetName val="UNITWISE GEN &amp; FACTORS (S)"/>
      <sheetName val="GENPLF"/>
      <sheetName val="TPI"/>
      <sheetName val="TPI98-99"/>
      <sheetName val="TPI99-00"/>
      <sheetName val="TPI00-01"/>
      <sheetName val="TARGET9197"/>
      <sheetName val="TARGET 97-98"/>
      <sheetName val="TARGET 98-99"/>
      <sheetName val="TARGET 99-00"/>
      <sheetName val="TARGET 00-01"/>
      <sheetName val="Executive Summary _Thermal"/>
      <sheetName val="Stationwise Thermal _ Hydel Gen"/>
      <sheetName val="BREAKUP OF OIL"/>
      <sheetName val="C.S.GENERATION"/>
      <sheetName val="R.Hrs. Since Comm"/>
      <sheetName val="data"/>
      <sheetName val="Salient1"/>
      <sheetName val="Sept "/>
      <sheetName val="04REL"/>
      <sheetName val="A"/>
      <sheetName val="agl-pump-sets"/>
      <sheetName val="EG"/>
      <sheetName val="pump-sets(AI)"/>
      <sheetName val="installes-capacity"/>
      <sheetName val="per-capita"/>
      <sheetName val="towns&amp;villages"/>
      <sheetName val="DLC"/>
      <sheetName val="Cover"/>
      <sheetName val="Vol IV_b"/>
      <sheetName val="Executive_Summary__Thermal"/>
      <sheetName val="Stationwise_Thermal___Hydel_Gen"/>
      <sheetName val="Executive_Summary_-Thermal"/>
      <sheetName val="MPEB_Performance"/>
      <sheetName val="Stationwise_Thermal_&amp;_Hydel_Gen"/>
      <sheetName val="Fuel_Oil_&amp;_Aux__Cons_"/>
      <sheetName val="Yearly_Thermal"/>
      <sheetName val="Yearly_Hydel"/>
      <sheetName val="MPSEB90-01MONTHLY_GENPLF"/>
      <sheetName val="UNITWISE_GEN_&amp;_FACTORS_(S)"/>
      <sheetName val="TARGET_97-98"/>
      <sheetName val="TARGET_98-99"/>
      <sheetName val="TARGET_99-00"/>
      <sheetName val="TARGET_00-01"/>
      <sheetName val="Coalmine"/>
      <sheetName val="A 3.7"/>
      <sheetName val="METRE ON UM CONN"/>
      <sheetName val="SuvP_Ltg_Catwise"/>
      <sheetName val="PP_Ltg_Catwise"/>
      <sheetName val="SuvP_Ind_Catwise "/>
      <sheetName val="PP_Ind_Catwise "/>
    </sheetNames>
    <sheetDataSet>
      <sheetData sheetId="0" refreshError="1">
        <row r="3">
          <cell r="A3" t="str">
            <v>STATION NAME</v>
          </cell>
        </row>
        <row r="4">
          <cell r="A4" t="str">
            <v/>
          </cell>
          <cell r="B4" t="str">
            <v>P A R T I C U L A R S</v>
          </cell>
          <cell r="C4" t="str">
            <v>MW</v>
          </cell>
          <cell r="D4" t="str">
            <v>91-92</v>
          </cell>
          <cell r="E4" t="str">
            <v>92-93</v>
          </cell>
          <cell r="F4" t="str">
            <v>93-94</v>
          </cell>
          <cell r="G4" t="str">
            <v>94-95</v>
          </cell>
          <cell r="H4" t="str">
            <v xml:space="preserve">95-96 </v>
          </cell>
        </row>
        <row r="5">
          <cell r="A5">
            <v>1</v>
          </cell>
          <cell r="B5" t="str">
            <v>Thermal  Generation (Including 100 % Satpura )</v>
          </cell>
          <cell r="C5" t="str">
            <v>MU</v>
          </cell>
          <cell r="D5">
            <v>11579.92</v>
          </cell>
          <cell r="E5">
            <v>12363.2</v>
          </cell>
          <cell r="F5">
            <v>13331.49</v>
          </cell>
          <cell r="G5">
            <v>14781.19868</v>
          </cell>
          <cell r="H5">
            <v>16071.35</v>
          </cell>
        </row>
        <row r="6">
          <cell r="A6">
            <v>2</v>
          </cell>
          <cell r="B6" t="str">
            <v xml:space="preserve">Plan Target    </v>
          </cell>
          <cell r="C6" t="str">
            <v>MU</v>
          </cell>
          <cell r="D6">
            <v>13440</v>
          </cell>
          <cell r="E6">
            <v>13240</v>
          </cell>
          <cell r="F6">
            <v>14935</v>
          </cell>
          <cell r="G6">
            <v>14850</v>
          </cell>
          <cell r="H6">
            <v>16620</v>
          </cell>
        </row>
        <row r="7">
          <cell r="A7">
            <v>3</v>
          </cell>
          <cell r="B7" t="str">
            <v>ACHIEVEMENT Percentage of ( 2 )</v>
          </cell>
          <cell r="C7" t="str">
            <v>%</v>
          </cell>
          <cell r="D7">
            <v>86.160119047619048</v>
          </cell>
          <cell r="E7">
            <v>93.377643504531719</v>
          </cell>
          <cell r="F7">
            <v>89.26340810177436</v>
          </cell>
          <cell r="G7">
            <v>99.53669144781145</v>
          </cell>
          <cell r="H7">
            <v>96.698856799037301</v>
          </cell>
        </row>
        <row r="8">
          <cell r="A8">
            <v>4</v>
          </cell>
          <cell r="B8" t="str">
            <v>Plant    Utilisation    Factor            **</v>
          </cell>
          <cell r="C8" t="str">
            <v>%</v>
          </cell>
          <cell r="D8">
            <v>49.14</v>
          </cell>
          <cell r="E8">
            <v>52.6</v>
          </cell>
          <cell r="F8">
            <v>56.03</v>
          </cell>
          <cell r="G8">
            <v>58.1673864745838</v>
          </cell>
          <cell r="H8">
            <v>59.2</v>
          </cell>
        </row>
        <row r="9">
          <cell r="A9">
            <v>5</v>
          </cell>
          <cell r="B9" t="str">
            <v>Plant    Availibility   Factor              **</v>
          </cell>
          <cell r="C9" t="str">
            <v>%</v>
          </cell>
          <cell r="D9">
            <v>66.92</v>
          </cell>
          <cell r="E9">
            <v>71.400000000000006</v>
          </cell>
          <cell r="F9">
            <v>72.040000000000006</v>
          </cell>
          <cell r="G9">
            <v>75.44</v>
          </cell>
          <cell r="H9">
            <v>75.3</v>
          </cell>
        </row>
        <row r="10">
          <cell r="A10">
            <v>6</v>
          </cell>
          <cell r="B10" t="str">
            <v>Partial  Unavailability Factor         **</v>
          </cell>
          <cell r="C10" t="str">
            <v>%</v>
          </cell>
          <cell r="D10">
            <v>17.78</v>
          </cell>
          <cell r="E10">
            <v>18.8</v>
          </cell>
          <cell r="F10">
            <v>16</v>
          </cell>
          <cell r="G10">
            <v>17.272613525416201</v>
          </cell>
          <cell r="H10">
            <v>16.16</v>
          </cell>
        </row>
        <row r="11">
          <cell r="A11" t="str">
            <v>a</v>
          </cell>
          <cell r="B11" t="str">
            <v>Main Boiler</v>
          </cell>
          <cell r="C11" t="str">
            <v>%</v>
          </cell>
          <cell r="D11">
            <v>0</v>
          </cell>
          <cell r="E11">
            <v>0.38</v>
          </cell>
          <cell r="F11">
            <v>0.24</v>
          </cell>
          <cell r="G11">
            <v>0.25</v>
          </cell>
          <cell r="H11">
            <v>2.4</v>
          </cell>
        </row>
        <row r="12">
          <cell r="A12" t="str">
            <v>b</v>
          </cell>
          <cell r="B12" t="str">
            <v>Boiler Auxiliaries(Mainly Mills)</v>
          </cell>
          <cell r="C12" t="str">
            <v>%</v>
          </cell>
          <cell r="D12">
            <v>2.1352047355439101</v>
          </cell>
          <cell r="E12">
            <v>0.82</v>
          </cell>
          <cell r="F12">
            <v>1.03</v>
          </cell>
          <cell r="G12">
            <v>0.57999999999999996</v>
          </cell>
          <cell r="H12">
            <v>5.0999999999999996</v>
          </cell>
        </row>
        <row r="13">
          <cell r="A13" t="str">
            <v>c</v>
          </cell>
          <cell r="B13" t="str">
            <v>Turbine</v>
          </cell>
          <cell r="C13" t="str">
            <v>%</v>
          </cell>
          <cell r="D13">
            <v>0.30946718340726254</v>
          </cell>
          <cell r="E13">
            <v>1.1200000000000001</v>
          </cell>
          <cell r="F13">
            <v>1.37</v>
          </cell>
          <cell r="G13">
            <v>0.28000000000000003</v>
          </cell>
          <cell r="H13">
            <v>0.8</v>
          </cell>
        </row>
        <row r="14">
          <cell r="A14" t="str">
            <v>d</v>
          </cell>
          <cell r="B14" t="str">
            <v>Turbine Auxiliaries</v>
          </cell>
          <cell r="C14" t="str">
            <v>%</v>
          </cell>
          <cell r="D14">
            <v>1.1834191455446403</v>
          </cell>
          <cell r="E14">
            <v>0.81</v>
          </cell>
          <cell r="F14">
            <v>0.54</v>
          </cell>
          <cell r="G14">
            <v>0.21</v>
          </cell>
          <cell r="H14">
            <v>0.6</v>
          </cell>
        </row>
        <row r="15">
          <cell r="A15" t="str">
            <v>e</v>
          </cell>
          <cell r="B15" t="str">
            <v>Generator</v>
          </cell>
          <cell r="C15" t="str">
            <v>%</v>
          </cell>
          <cell r="D15">
            <v>0.23316136939653051</v>
          </cell>
          <cell r="E15">
            <v>0.36</v>
          </cell>
          <cell r="F15">
            <v>0.69</v>
          </cell>
          <cell r="G15">
            <v>0.93</v>
          </cell>
          <cell r="H15">
            <v>0.3</v>
          </cell>
        </row>
        <row r="16">
          <cell r="A16" t="str">
            <v>f</v>
          </cell>
          <cell r="B16" t="str">
            <v>Electrical</v>
          </cell>
          <cell r="C16" t="str">
            <v>%</v>
          </cell>
          <cell r="D16">
            <v>0.46916617012716505</v>
          </cell>
          <cell r="E16">
            <v>0.28000000000000003</v>
          </cell>
          <cell r="F16">
            <v>0.28999999999999998</v>
          </cell>
          <cell r="G16">
            <v>1.78</v>
          </cell>
          <cell r="H16">
            <v>0.8</v>
          </cell>
        </row>
        <row r="17">
          <cell r="A17" t="str">
            <v>g</v>
          </cell>
          <cell r="B17" t="str">
            <v>Coal related (Quality ,Quantity ,Handling ,wet coal)</v>
          </cell>
          <cell r="C17" t="str">
            <v>%</v>
          </cell>
          <cell r="D17">
            <v>3.0365300291812445</v>
          </cell>
          <cell r="E17">
            <v>0.33</v>
          </cell>
          <cell r="F17">
            <v>0.12</v>
          </cell>
          <cell r="G17">
            <v>0.47</v>
          </cell>
          <cell r="H17">
            <v>5.8</v>
          </cell>
        </row>
        <row r="18">
          <cell r="A18" t="str">
            <v>h</v>
          </cell>
          <cell r="B18" t="str">
            <v>Others</v>
          </cell>
          <cell r="C18" t="str">
            <v>%</v>
          </cell>
          <cell r="D18">
            <v>2.2070544258220908</v>
          </cell>
          <cell r="E18">
            <v>3.85</v>
          </cell>
          <cell r="F18">
            <v>1.23</v>
          </cell>
          <cell r="G18">
            <v>1</v>
          </cell>
          <cell r="H18">
            <v>0.5</v>
          </cell>
        </row>
        <row r="19">
          <cell r="A19">
            <v>7</v>
          </cell>
          <cell r="B19" t="str">
            <v xml:space="preserve">Planned  Outage         Rate          </v>
          </cell>
          <cell r="C19" t="str">
            <v>MU</v>
          </cell>
          <cell r="D19">
            <v>3672.14</v>
          </cell>
          <cell r="E19">
            <v>3192.88</v>
          </cell>
          <cell r="F19">
            <v>3765.67</v>
          </cell>
          <cell r="G19">
            <v>2144.02</v>
          </cell>
          <cell r="H19">
            <v>3421.66</v>
          </cell>
        </row>
        <row r="20">
          <cell r="A20" t="str">
            <v>a</v>
          </cell>
          <cell r="B20">
            <v>0</v>
          </cell>
          <cell r="C20" t="str">
            <v>No</v>
          </cell>
          <cell r="D20">
            <v>18</v>
          </cell>
          <cell r="E20">
            <v>23</v>
          </cell>
          <cell r="F20">
            <v>20</v>
          </cell>
          <cell r="G20">
            <v>24</v>
          </cell>
          <cell r="H20">
            <v>23</v>
          </cell>
        </row>
        <row r="21">
          <cell r="A21" t="str">
            <v>b</v>
          </cell>
          <cell r="B21" t="str">
            <v xml:space="preserve">                                                       **</v>
          </cell>
          <cell r="C21" t="str">
            <v>%</v>
          </cell>
          <cell r="D21">
            <v>16</v>
          </cell>
          <cell r="E21">
            <v>13.59</v>
          </cell>
          <cell r="F21">
            <v>16.079999999999998</v>
          </cell>
          <cell r="G21">
            <v>12.209376208374712</v>
          </cell>
          <cell r="H21">
            <v>12.6</v>
          </cell>
        </row>
        <row r="22">
          <cell r="A22">
            <v>8</v>
          </cell>
          <cell r="B22" t="str">
            <v xml:space="preserve">Forced   Outage   </v>
          </cell>
          <cell r="C22" t="str">
            <v>MU</v>
          </cell>
          <cell r="D22">
            <v>4054.2</v>
          </cell>
          <cell r="E22">
            <v>3528.19</v>
          </cell>
          <cell r="F22">
            <v>2780.85</v>
          </cell>
          <cell r="G22">
            <v>3161.67</v>
          </cell>
          <cell r="H22">
            <v>3281.99</v>
          </cell>
        </row>
        <row r="23">
          <cell r="A23" t="str">
            <v>a</v>
          </cell>
          <cell r="B23" t="str">
            <v>90-91</v>
          </cell>
          <cell r="C23" t="str">
            <v>No</v>
          </cell>
          <cell r="D23">
            <v>838</v>
          </cell>
          <cell r="E23">
            <v>793</v>
          </cell>
          <cell r="F23">
            <v>756</v>
          </cell>
          <cell r="G23">
            <v>935</v>
          </cell>
          <cell r="H23">
            <v>1031</v>
          </cell>
        </row>
        <row r="24">
          <cell r="A24" t="str">
            <v>b</v>
          </cell>
          <cell r="B24" t="str">
            <v xml:space="preserve">                                                      **</v>
          </cell>
          <cell r="C24" t="str">
            <v>%</v>
          </cell>
          <cell r="D24">
            <v>17.079999999999998</v>
          </cell>
          <cell r="E24">
            <v>15.01</v>
          </cell>
          <cell r="F24">
            <v>11.88</v>
          </cell>
          <cell r="G24">
            <v>12.35</v>
          </cell>
          <cell r="H24">
            <v>12.08</v>
          </cell>
        </row>
        <row r="25">
          <cell r="A25" t="str">
            <v>c</v>
          </cell>
          <cell r="B25" t="str">
            <v>Boiler Tube Leakages</v>
          </cell>
          <cell r="C25" t="str">
            <v>MU</v>
          </cell>
          <cell r="D25">
            <v>1507</v>
          </cell>
          <cell r="E25">
            <v>1373.19</v>
          </cell>
          <cell r="F25">
            <v>1286</v>
          </cell>
          <cell r="G25">
            <v>1722</v>
          </cell>
          <cell r="H25">
            <v>2009.66</v>
          </cell>
        </row>
        <row r="26">
          <cell r="A26" t="str">
            <v>d</v>
          </cell>
          <cell r="B26" t="str">
            <v>93-94</v>
          </cell>
          <cell r="C26" t="str">
            <v>No</v>
          </cell>
          <cell r="D26">
            <v>167</v>
          </cell>
          <cell r="E26">
            <v>188</v>
          </cell>
          <cell r="F26">
            <v>192</v>
          </cell>
          <cell r="G26">
            <v>240</v>
          </cell>
          <cell r="H26">
            <v>273</v>
          </cell>
        </row>
        <row r="27">
          <cell r="A27" t="str">
            <v>e</v>
          </cell>
          <cell r="B27" t="str">
            <v>94-95</v>
          </cell>
          <cell r="C27" t="str">
            <v>%</v>
          </cell>
          <cell r="D27">
            <v>6.3955985380519014</v>
          </cell>
          <cell r="E27">
            <v>5.829559290259148</v>
          </cell>
          <cell r="F27">
            <v>5.4781122578512509</v>
          </cell>
          <cell r="G27">
            <v>6.4055165111673595</v>
          </cell>
          <cell r="H27">
            <v>7.398106058932755</v>
          </cell>
        </row>
        <row r="28">
          <cell r="A28">
            <v>9</v>
          </cell>
          <cell r="B28" t="str">
            <v>Total          Coal           Consumption</v>
          </cell>
          <cell r="C28" t="str">
            <v>1000MT</v>
          </cell>
          <cell r="D28">
            <v>9628</v>
          </cell>
          <cell r="E28">
            <v>10365</v>
          </cell>
          <cell r="F28">
            <v>10889.111999999999</v>
          </cell>
          <cell r="G28">
            <v>12127.994971999999</v>
          </cell>
          <cell r="H28">
            <v>13030.226000000001</v>
          </cell>
        </row>
        <row r="29">
          <cell r="A29">
            <v>10</v>
          </cell>
          <cell r="B29" t="str">
            <v xml:space="preserve">COST OF  Coal consumed @ Rs 800 /MT </v>
          </cell>
          <cell r="C29" t="str">
            <v>Cr Rs.</v>
          </cell>
          <cell r="D29">
            <v>770.24</v>
          </cell>
          <cell r="E29">
            <v>829.2</v>
          </cell>
          <cell r="F29">
            <v>871.12896000000001</v>
          </cell>
          <cell r="G29">
            <v>970.23959775999992</v>
          </cell>
          <cell r="H29">
            <v>1042.4180799999999</v>
          </cell>
        </row>
        <row r="30">
          <cell r="A30">
            <v>11</v>
          </cell>
          <cell r="B30" t="str">
            <v>Specific    Coal           Consumption</v>
          </cell>
          <cell r="C30" t="str">
            <v>Kg/Kwh</v>
          </cell>
          <cell r="D30">
            <v>0.83</v>
          </cell>
          <cell r="E30">
            <v>0.8</v>
          </cell>
          <cell r="F30">
            <v>0.81679632209152919</v>
          </cell>
          <cell r="G30">
            <v>0.82050145151015585</v>
          </cell>
          <cell r="H30">
            <v>0.81</v>
          </cell>
        </row>
        <row r="31">
          <cell r="A31">
            <v>12</v>
          </cell>
          <cell r="B31" t="str">
            <v>Total          Fuel Oil     Consumption</v>
          </cell>
          <cell r="C31" t="str">
            <v>1000KL</v>
          </cell>
          <cell r="D31">
            <v>147</v>
          </cell>
          <cell r="E31">
            <v>178</v>
          </cell>
          <cell r="F31">
            <v>144.66900000000001</v>
          </cell>
          <cell r="G31">
            <v>185.24459685843499</v>
          </cell>
          <cell r="H31">
            <v>124.101</v>
          </cell>
        </row>
        <row r="32">
          <cell r="A32">
            <v>13</v>
          </cell>
          <cell r="B32" t="str">
            <v>COST OF  Fuel oil consumed  @ Rs 7500 per MT</v>
          </cell>
          <cell r="C32" t="str">
            <v>Cr Rs.</v>
          </cell>
          <cell r="D32">
            <v>110.25</v>
          </cell>
          <cell r="E32">
            <v>133.5</v>
          </cell>
          <cell r="F32">
            <v>108.50174999999999</v>
          </cell>
          <cell r="G32">
            <v>138.93344764382627</v>
          </cell>
          <cell r="H32">
            <v>93.075749999999999</v>
          </cell>
        </row>
        <row r="33">
          <cell r="A33">
            <v>14</v>
          </cell>
          <cell r="B33" t="str">
            <v xml:space="preserve">Specific    Fuel Oil      Consumption </v>
          </cell>
          <cell r="C33" t="str">
            <v>ml/Kwh</v>
          </cell>
          <cell r="D33">
            <v>12.72</v>
          </cell>
          <cell r="E33">
            <v>14.43</v>
          </cell>
          <cell r="F33">
            <v>10.851675244102497</v>
          </cell>
          <cell r="G33">
            <v>12.532447528026529</v>
          </cell>
          <cell r="H33">
            <v>7.72</v>
          </cell>
        </row>
        <row r="34">
          <cell r="A34">
            <v>15</v>
          </cell>
          <cell r="B34" t="str">
            <v>Cost of  Fuels  per  Kwh  Generated</v>
          </cell>
          <cell r="C34" t="str">
            <v>Paise</v>
          </cell>
          <cell r="D34">
            <v>76.035931163600438</v>
          </cell>
          <cell r="E34">
            <v>77.868189465510554</v>
          </cell>
          <cell r="F34">
            <v>73.482462200399212</v>
          </cell>
          <cell r="G34">
            <v>75.039451766832357</v>
          </cell>
          <cell r="H34">
            <v>70.653294838330311</v>
          </cell>
        </row>
        <row r="35">
          <cell r="A35">
            <v>16</v>
          </cell>
          <cell r="B35" t="str">
            <v>Thermal  Auxiliary Consumption   Total</v>
          </cell>
          <cell r="C35" t="str">
            <v>MU</v>
          </cell>
          <cell r="D35">
            <v>1235.3499999999999</v>
          </cell>
          <cell r="E35">
            <v>1288.0999999999999</v>
          </cell>
          <cell r="F35">
            <v>1394.5</v>
          </cell>
          <cell r="G35">
            <v>1558.7317929999999</v>
          </cell>
          <cell r="H35">
            <v>1648.2</v>
          </cell>
        </row>
        <row r="36">
          <cell r="A36">
            <v>17</v>
          </cell>
          <cell r="B36" t="str">
            <v>Thermal  Auxiliary Consumption   Percentage</v>
          </cell>
          <cell r="C36" t="str">
            <v>%</v>
          </cell>
          <cell r="D36">
            <v>10.67</v>
          </cell>
          <cell r="E36">
            <v>10.4</v>
          </cell>
          <cell r="F36">
            <v>10.449094587326698</v>
          </cell>
          <cell r="G36">
            <v>10.545367982294113</v>
          </cell>
          <cell r="H36">
            <v>10.255516804748822</v>
          </cell>
        </row>
        <row r="37">
          <cell r="A37">
            <v>18</v>
          </cell>
          <cell r="B37" t="str">
            <v>Cost of  Fuels  per  Kwh  sent out</v>
          </cell>
          <cell r="C37" t="str">
            <v>Paise</v>
          </cell>
          <cell r="D37">
            <v>85.116152725536196</v>
          </cell>
          <cell r="E37">
            <v>86.924723027331581</v>
          </cell>
          <cell r="F37">
            <v>82.066811650173122</v>
          </cell>
          <cell r="G37">
            <v>83.885484825402543</v>
          </cell>
          <cell r="H37">
            <v>78.727173328988457</v>
          </cell>
        </row>
        <row r="38">
          <cell r="A38" t="str">
            <v>Note :-</v>
          </cell>
          <cell r="B38" t="str">
            <v>91-92</v>
          </cell>
          <cell r="C38">
            <v>400</v>
          </cell>
          <cell r="D38">
            <v>2040</v>
          </cell>
          <cell r="E38">
            <v>1473.96</v>
          </cell>
          <cell r="F38">
            <v>72.252941176470586</v>
          </cell>
          <cell r="G38">
            <v>58.622000000000007</v>
          </cell>
          <cell r="H38">
            <v>41.950136612021858</v>
          </cell>
        </row>
        <row r="39">
          <cell r="A39">
            <v>1</v>
          </cell>
          <cell r="B39" t="str">
            <v>In 1994-95 &amp;1999-2000specific oil consumption is more due to stablisation of both units of Sanjay Gandhi thermal Power Station.</v>
          </cell>
          <cell r="C39">
            <v>400</v>
          </cell>
          <cell r="D39">
            <v>1940</v>
          </cell>
          <cell r="E39">
            <v>1592.21</v>
          </cell>
          <cell r="F39">
            <v>82.072680412371128</v>
          </cell>
          <cell r="G39">
            <v>60.6</v>
          </cell>
          <cell r="H39">
            <v>45.439783105022833</v>
          </cell>
        </row>
        <row r="40">
          <cell r="A40">
            <v>2</v>
          </cell>
          <cell r="B40" t="str">
            <v xml:space="preserve"> Heavy and unprcedented rains all over resulting in wet coal problems in thermal stations.</v>
          </cell>
          <cell r="C40">
            <v>400</v>
          </cell>
          <cell r="D40">
            <v>2050</v>
          </cell>
          <cell r="E40">
            <v>1735.9369999999999</v>
          </cell>
          <cell r="F40">
            <v>84.679853658536572</v>
          </cell>
          <cell r="G40">
            <v>64.925298630136979</v>
          </cell>
          <cell r="H40">
            <v>49.541581050228309</v>
          </cell>
        </row>
        <row r="41">
          <cell r="A41">
            <v>3</v>
          </cell>
          <cell r="B41" t="str">
            <v>Considering SGTPS # 1 wef :  01.01.95  , # 2 wef : 01.04.95 ,.# 3 w.e.f : 01.09.99&amp; # 4 w.e.f : 01.04.2000.</v>
          </cell>
          <cell r="C41">
            <v>400</v>
          </cell>
          <cell r="D41">
            <v>2000</v>
          </cell>
          <cell r="E41">
            <v>1900.1</v>
          </cell>
          <cell r="F41">
            <v>95.004999999999995</v>
          </cell>
          <cell r="G41">
            <v>72.78</v>
          </cell>
          <cell r="H41">
            <v>54.226598173515981</v>
          </cell>
        </row>
        <row r="42">
          <cell r="A42">
            <v>4</v>
          </cell>
          <cell r="B42" t="str">
            <v>Considering  Cost of Coal &amp; Fuel oil same for all the  years for comparision purpose .                                         .</v>
          </cell>
          <cell r="C42">
            <v>400</v>
          </cell>
          <cell r="D42">
            <v>2050</v>
          </cell>
          <cell r="E42">
            <v>2132.1</v>
          </cell>
          <cell r="F42">
            <v>104.00487804878048</v>
          </cell>
          <cell r="G42">
            <v>74</v>
          </cell>
          <cell r="H42">
            <v>60.681352459016395</v>
          </cell>
        </row>
        <row r="43">
          <cell r="A43">
            <v>5</v>
          </cell>
          <cell r="B43" t="str">
            <v>Totals  may  not  tally  due  to  rounding  off.</v>
          </cell>
          <cell r="C43">
            <v>400</v>
          </cell>
          <cell r="D43">
            <v>2100</v>
          </cell>
          <cell r="E43">
            <v>2372.1999999999998</v>
          </cell>
          <cell r="F43">
            <v>112.96190476190475</v>
          </cell>
          <cell r="G43">
            <v>79.72</v>
          </cell>
          <cell r="H43">
            <v>67.699771689497709</v>
          </cell>
        </row>
        <row r="44">
          <cell r="B44" t="str">
            <v>97-98</v>
          </cell>
          <cell r="C44">
            <v>400</v>
          </cell>
          <cell r="D44">
            <v>2050</v>
          </cell>
          <cell r="E44">
            <v>2476.12</v>
          </cell>
          <cell r="F44">
            <v>120.78634146341463</v>
          </cell>
          <cell r="G44">
            <v>83.44</v>
          </cell>
          <cell r="H44">
            <v>70.665525114155244</v>
          </cell>
        </row>
        <row r="45">
          <cell r="A45" t="str">
            <v>EXECUTIVE SUMMARY</v>
          </cell>
          <cell r="B45" t="str">
            <v>98-99</v>
          </cell>
          <cell r="C45">
            <v>400</v>
          </cell>
          <cell r="D45">
            <v>2100</v>
          </cell>
          <cell r="E45">
            <v>1797.15</v>
          </cell>
          <cell r="F45">
            <v>85.578571428571422</v>
          </cell>
          <cell r="G45">
            <v>59.9</v>
          </cell>
          <cell r="H45">
            <v>51.288527397260275</v>
          </cell>
        </row>
        <row r="46">
          <cell r="A46" t="str">
            <v>96-97 to 00-01</v>
          </cell>
          <cell r="B46" t="str">
            <v>99-00</v>
          </cell>
          <cell r="C46">
            <v>400</v>
          </cell>
          <cell r="D46">
            <v>1900</v>
          </cell>
          <cell r="E46">
            <v>2340.6999999999998</v>
          </cell>
          <cell r="F46">
            <v>123.19473684210524</v>
          </cell>
          <cell r="G46">
            <v>81.099999999999994</v>
          </cell>
          <cell r="H46">
            <v>66.599999999999994</v>
          </cell>
        </row>
        <row r="47">
          <cell r="A47" t="str">
            <v>THERMAL GENETRATION</v>
          </cell>
          <cell r="B47" t="str">
            <v>00-01</v>
          </cell>
          <cell r="C47">
            <v>400</v>
          </cell>
          <cell r="D47">
            <v>2000</v>
          </cell>
          <cell r="E47">
            <v>2182.83</v>
          </cell>
          <cell r="F47">
            <v>109.14149999999999</v>
          </cell>
          <cell r="G47">
            <v>74.38</v>
          </cell>
          <cell r="H47">
            <v>62.3</v>
          </cell>
        </row>
        <row r="48">
          <cell r="A48" t="str">
            <v/>
          </cell>
          <cell r="B48" t="str">
            <v>P A R T I C U L A R S</v>
          </cell>
          <cell r="C48">
            <v>0</v>
          </cell>
          <cell r="D48" t="str">
            <v>96-97</v>
          </cell>
          <cell r="E48" t="str">
            <v>97-98</v>
          </cell>
          <cell r="F48" t="str">
            <v>98-99</v>
          </cell>
          <cell r="G48" t="str">
            <v>99-00</v>
          </cell>
          <cell r="H48" t="str">
            <v>00-01</v>
          </cell>
        </row>
        <row r="49">
          <cell r="A49">
            <v>1</v>
          </cell>
          <cell r="B49" t="str">
            <v>Thermal  Generation (Including 100 % Satpura )</v>
          </cell>
          <cell r="C49" t="str">
            <v>MU</v>
          </cell>
          <cell r="D49">
            <v>16866.97</v>
          </cell>
          <cell r="E49">
            <v>17966.7</v>
          </cell>
          <cell r="F49">
            <v>18471.39</v>
          </cell>
          <cell r="G49">
            <v>20146.419999999998</v>
          </cell>
          <cell r="H49">
            <v>20415.89</v>
          </cell>
        </row>
        <row r="50">
          <cell r="A50">
            <v>2</v>
          </cell>
          <cell r="B50" t="str">
            <v xml:space="preserve">Plan Target    </v>
          </cell>
          <cell r="C50" t="str">
            <v>MU</v>
          </cell>
          <cell r="D50">
            <v>16950</v>
          </cell>
          <cell r="E50">
            <v>17200</v>
          </cell>
          <cell r="F50">
            <v>17500</v>
          </cell>
          <cell r="G50">
            <v>19010</v>
          </cell>
          <cell r="H50">
            <v>21860</v>
          </cell>
        </row>
        <row r="51">
          <cell r="A51">
            <v>3</v>
          </cell>
          <cell r="B51" t="str">
            <v>ACHIEVEMENT Percentage of ( 2 )</v>
          </cell>
          <cell r="C51" t="str">
            <v>%</v>
          </cell>
          <cell r="D51">
            <v>99.510147492625364</v>
          </cell>
          <cell r="E51">
            <v>104.45755813953488</v>
          </cell>
          <cell r="F51">
            <v>105.5508</v>
          </cell>
          <cell r="G51">
            <v>105.97801157285637</v>
          </cell>
          <cell r="H51">
            <v>93.393824336688013</v>
          </cell>
        </row>
        <row r="52">
          <cell r="A52">
            <v>4</v>
          </cell>
          <cell r="B52" t="str">
            <v>Plant    Utilisation    Factor            **</v>
          </cell>
          <cell r="C52" t="str">
            <v>%</v>
          </cell>
          <cell r="D52">
            <v>62.26</v>
          </cell>
          <cell r="E52">
            <v>66.319999999999993</v>
          </cell>
          <cell r="F52">
            <v>68.180000000000007</v>
          </cell>
          <cell r="G52">
            <v>69.42</v>
          </cell>
          <cell r="H52">
            <v>66.349999999999994</v>
          </cell>
        </row>
        <row r="53">
          <cell r="A53">
            <v>5</v>
          </cell>
          <cell r="B53" t="str">
            <v>Plant    Availibility   Factor              **</v>
          </cell>
          <cell r="C53" t="str">
            <v>%</v>
          </cell>
          <cell r="D53">
            <v>74.900000000000006</v>
          </cell>
          <cell r="E53">
            <v>76.290000000000006</v>
          </cell>
          <cell r="F53">
            <v>77.22</v>
          </cell>
          <cell r="G53">
            <v>79.09</v>
          </cell>
          <cell r="H53">
            <v>77.67</v>
          </cell>
        </row>
        <row r="54">
          <cell r="A54">
            <v>6</v>
          </cell>
          <cell r="B54" t="str">
            <v>Partial  Unavailability Factor         **</v>
          </cell>
          <cell r="C54" t="str">
            <v>%</v>
          </cell>
          <cell r="D54">
            <v>12.64</v>
          </cell>
          <cell r="E54">
            <v>9.9700000000000006</v>
          </cell>
          <cell r="F54">
            <v>9.0399999999999991</v>
          </cell>
          <cell r="G54">
            <v>9.67</v>
          </cell>
          <cell r="H54">
            <v>11.32</v>
          </cell>
        </row>
        <row r="55">
          <cell r="A55" t="str">
            <v>a</v>
          </cell>
          <cell r="B55" t="str">
            <v>Main Boiler</v>
          </cell>
          <cell r="C55" t="str">
            <v>%</v>
          </cell>
          <cell r="D55">
            <v>1.4</v>
          </cell>
          <cell r="E55">
            <v>1.17</v>
          </cell>
          <cell r="F55">
            <v>1.91</v>
          </cell>
          <cell r="G55">
            <v>2.62</v>
          </cell>
          <cell r="H55">
            <v>4061.5740000000001</v>
          </cell>
        </row>
        <row r="56">
          <cell r="A56" t="str">
            <v>b</v>
          </cell>
          <cell r="B56" t="str">
            <v>Boiler Auxiliaries(Mainly Mills)</v>
          </cell>
          <cell r="C56" t="str">
            <v>%</v>
          </cell>
          <cell r="D56">
            <v>4.9000000000000004</v>
          </cell>
          <cell r="E56">
            <v>3.07</v>
          </cell>
          <cell r="F56">
            <v>1.57</v>
          </cell>
          <cell r="G56">
            <v>1.89</v>
          </cell>
          <cell r="H56">
            <v>25</v>
          </cell>
        </row>
        <row r="57">
          <cell r="A57" t="str">
            <v>c</v>
          </cell>
          <cell r="B57" t="str">
            <v>Turbine</v>
          </cell>
          <cell r="C57" t="str">
            <v>%</v>
          </cell>
          <cell r="D57">
            <v>1.1000000000000001</v>
          </cell>
          <cell r="E57">
            <v>0.98</v>
          </cell>
          <cell r="F57">
            <v>1.42</v>
          </cell>
          <cell r="G57">
            <v>1.06</v>
          </cell>
          <cell r="H57">
            <v>13.2</v>
          </cell>
        </row>
        <row r="58">
          <cell r="A58" t="str">
            <v>d</v>
          </cell>
          <cell r="B58" t="str">
            <v>Turbine Auxiliaries</v>
          </cell>
          <cell r="C58" t="str">
            <v>%</v>
          </cell>
          <cell r="D58">
            <v>0.9</v>
          </cell>
          <cell r="E58">
            <v>0.49</v>
          </cell>
          <cell r="F58">
            <v>0.42</v>
          </cell>
          <cell r="G58">
            <v>0.63</v>
          </cell>
          <cell r="H58">
            <v>2808.83</v>
          </cell>
        </row>
        <row r="59">
          <cell r="A59" t="str">
            <v>e</v>
          </cell>
          <cell r="B59" t="str">
            <v>Generator</v>
          </cell>
          <cell r="C59" t="str">
            <v>%</v>
          </cell>
          <cell r="D59">
            <v>0.3</v>
          </cell>
          <cell r="E59">
            <v>0.27</v>
          </cell>
          <cell r="F59">
            <v>0.2</v>
          </cell>
          <cell r="G59">
            <v>0.48</v>
          </cell>
          <cell r="H59">
            <v>669</v>
          </cell>
        </row>
        <row r="60">
          <cell r="A60" t="str">
            <v>f</v>
          </cell>
          <cell r="B60" t="str">
            <v>Electrical</v>
          </cell>
          <cell r="C60" t="str">
            <v>%</v>
          </cell>
          <cell r="D60">
            <v>0.8</v>
          </cell>
          <cell r="E60">
            <v>1.96</v>
          </cell>
          <cell r="F60">
            <v>2.1</v>
          </cell>
          <cell r="G60">
            <v>0.81</v>
          </cell>
          <cell r="H60">
            <v>9.1300000000000008</v>
          </cell>
        </row>
        <row r="61">
          <cell r="A61" t="str">
            <v>g</v>
          </cell>
          <cell r="B61" t="str">
            <v>Coal related (Quality ,Quantity ,Handling ,wet coal)</v>
          </cell>
          <cell r="C61" t="str">
            <v>%</v>
          </cell>
          <cell r="D61">
            <v>3.3</v>
          </cell>
          <cell r="E61">
            <v>2.4900000000000002</v>
          </cell>
          <cell r="F61">
            <v>1.19</v>
          </cell>
          <cell r="G61">
            <v>1.6</v>
          </cell>
          <cell r="H61">
            <v>1426.91</v>
          </cell>
        </row>
        <row r="62">
          <cell r="A62" t="str">
            <v>h</v>
          </cell>
          <cell r="B62" t="str">
            <v>Others</v>
          </cell>
          <cell r="C62" t="str">
            <v>%</v>
          </cell>
          <cell r="D62">
            <v>0.1</v>
          </cell>
          <cell r="E62">
            <v>0</v>
          </cell>
          <cell r="F62">
            <v>0</v>
          </cell>
          <cell r="G62">
            <v>0.2</v>
          </cell>
          <cell r="H62">
            <v>157</v>
          </cell>
        </row>
        <row r="63">
          <cell r="A63">
            <v>7</v>
          </cell>
          <cell r="B63" t="str">
            <v xml:space="preserve">Planned  Outage         Rate          </v>
          </cell>
          <cell r="C63" t="str">
            <v>MU</v>
          </cell>
          <cell r="D63">
            <v>4231.29</v>
          </cell>
          <cell r="E63">
            <v>3432.3410099999996</v>
          </cell>
          <cell r="F63">
            <v>3544</v>
          </cell>
          <cell r="G63">
            <v>3784.7</v>
          </cell>
          <cell r="H63">
            <v>4061.5740000000001</v>
          </cell>
        </row>
        <row r="64">
          <cell r="A64" t="str">
            <v>a</v>
          </cell>
          <cell r="B64" t="str">
            <v>99-00</v>
          </cell>
          <cell r="C64" t="str">
            <v>No</v>
          </cell>
          <cell r="D64">
            <v>24</v>
          </cell>
          <cell r="E64">
            <v>24</v>
          </cell>
          <cell r="F64">
            <v>20</v>
          </cell>
          <cell r="G64">
            <v>24</v>
          </cell>
          <cell r="H64">
            <v>24</v>
          </cell>
        </row>
        <row r="65">
          <cell r="A65" t="str">
            <v>b</v>
          </cell>
          <cell r="B65" t="str">
            <v xml:space="preserve">                                                       **</v>
          </cell>
          <cell r="C65" t="str">
            <v>%</v>
          </cell>
          <cell r="D65">
            <v>15.62</v>
          </cell>
          <cell r="E65">
            <v>12.67</v>
          </cell>
          <cell r="F65">
            <v>13.08</v>
          </cell>
          <cell r="G65">
            <v>13.05</v>
          </cell>
          <cell r="H65">
            <v>13.2</v>
          </cell>
        </row>
        <row r="66">
          <cell r="A66">
            <v>8</v>
          </cell>
          <cell r="B66" t="str">
            <v xml:space="preserve">Forced   Outage   </v>
          </cell>
          <cell r="C66" t="str">
            <v>MU</v>
          </cell>
          <cell r="D66">
            <v>2568.61</v>
          </cell>
          <cell r="E66">
            <v>2988.0600899999995</v>
          </cell>
          <cell r="F66">
            <v>2626.63</v>
          </cell>
          <cell r="G66">
            <v>2200.5</v>
          </cell>
          <cell r="H66">
            <v>4061.5740000000001</v>
          </cell>
        </row>
        <row r="67">
          <cell r="A67" t="str">
            <v>a</v>
          </cell>
          <cell r="B67" t="str">
            <v>88-89</v>
          </cell>
          <cell r="C67" t="str">
            <v>No</v>
          </cell>
          <cell r="D67">
            <v>679</v>
          </cell>
          <cell r="E67">
            <v>662</v>
          </cell>
          <cell r="F67">
            <v>618</v>
          </cell>
          <cell r="G67">
            <v>570</v>
          </cell>
          <cell r="H67">
            <v>669</v>
          </cell>
        </row>
        <row r="68">
          <cell r="A68" t="str">
            <v>b</v>
          </cell>
          <cell r="B68" t="str">
            <v xml:space="preserve">                                                      **</v>
          </cell>
          <cell r="C68" t="str">
            <v>%</v>
          </cell>
          <cell r="D68">
            <v>9.48</v>
          </cell>
          <cell r="E68">
            <v>11.03</v>
          </cell>
          <cell r="F68">
            <v>9.69</v>
          </cell>
          <cell r="G68">
            <v>7.84</v>
          </cell>
          <cell r="H68">
            <v>9.1300000000000008</v>
          </cell>
        </row>
        <row r="69">
          <cell r="A69" t="str">
            <v>c</v>
          </cell>
          <cell r="B69" t="str">
            <v>Boiler Tube Leakages</v>
          </cell>
          <cell r="C69" t="str">
            <v>MU</v>
          </cell>
          <cell r="D69">
            <v>1719</v>
          </cell>
          <cell r="E69">
            <v>1560.40128</v>
          </cell>
          <cell r="F69">
            <v>1408.83</v>
          </cell>
          <cell r="G69">
            <v>1466.97</v>
          </cell>
          <cell r="H69">
            <v>1426.91</v>
          </cell>
        </row>
        <row r="70">
          <cell r="A70" t="str">
            <v>d</v>
          </cell>
          <cell r="B70" t="str">
            <v>91-92</v>
          </cell>
          <cell r="C70" t="str">
            <v>No</v>
          </cell>
          <cell r="D70">
            <v>185</v>
          </cell>
          <cell r="E70">
            <v>197</v>
          </cell>
          <cell r="F70">
            <v>191</v>
          </cell>
          <cell r="G70">
            <v>184</v>
          </cell>
          <cell r="H70">
            <v>157</v>
          </cell>
        </row>
        <row r="71">
          <cell r="A71" t="str">
            <v>e</v>
          </cell>
          <cell r="B71" t="str">
            <v>92-93</v>
          </cell>
          <cell r="C71" t="str">
            <v>%</v>
          </cell>
          <cell r="D71">
            <v>6.34</v>
          </cell>
          <cell r="E71">
            <v>5.76</v>
          </cell>
          <cell r="F71">
            <v>5.2</v>
          </cell>
          <cell r="G71">
            <v>5.4</v>
          </cell>
          <cell r="H71">
            <v>4.6399999999999997</v>
          </cell>
        </row>
        <row r="72">
          <cell r="A72">
            <v>9</v>
          </cell>
          <cell r="B72" t="str">
            <v>Total          Coal           Consumption</v>
          </cell>
          <cell r="C72" t="str">
            <v>1000MT</v>
          </cell>
          <cell r="D72">
            <v>13482.3</v>
          </cell>
          <cell r="E72">
            <v>14265.226000000001</v>
          </cell>
          <cell r="F72">
            <v>14547.769</v>
          </cell>
          <cell r="G72">
            <v>15648.859</v>
          </cell>
          <cell r="H72">
            <v>16020.288</v>
          </cell>
        </row>
        <row r="73">
          <cell r="A73">
            <v>10</v>
          </cell>
          <cell r="B73" t="str">
            <v xml:space="preserve">COST OF  Coal consumed @ Rs 800 /MT </v>
          </cell>
          <cell r="C73" t="str">
            <v>Cr Rs.</v>
          </cell>
          <cell r="D73">
            <v>1078.5840000000001</v>
          </cell>
          <cell r="E73">
            <v>1141.2180800000001</v>
          </cell>
          <cell r="F73">
            <v>1163.82152</v>
          </cell>
          <cell r="G73">
            <v>1251.9087200000001</v>
          </cell>
          <cell r="H73">
            <v>1281.6230399999999</v>
          </cell>
        </row>
        <row r="74">
          <cell r="A74">
            <v>11</v>
          </cell>
          <cell r="B74" t="str">
            <v>Specific    Coal           Consumption</v>
          </cell>
          <cell r="C74" t="str">
            <v>Kg/Kwh</v>
          </cell>
          <cell r="D74">
            <v>0.8</v>
          </cell>
          <cell r="E74">
            <v>0.79</v>
          </cell>
          <cell r="F74">
            <v>0.79</v>
          </cell>
          <cell r="G74">
            <v>0.78</v>
          </cell>
          <cell r="H74">
            <v>0.78</v>
          </cell>
        </row>
        <row r="75">
          <cell r="A75">
            <v>12</v>
          </cell>
          <cell r="B75" t="str">
            <v>Total          Fuel Oil     Consumption</v>
          </cell>
          <cell r="C75" t="str">
            <v>1000KL</v>
          </cell>
          <cell r="D75">
            <v>86.83</v>
          </cell>
          <cell r="E75">
            <v>66.355000000000004</v>
          </cell>
          <cell r="F75">
            <v>51.347000000000001</v>
          </cell>
          <cell r="G75">
            <v>58.731999999999999</v>
          </cell>
          <cell r="H75">
            <v>65.579260000000005</v>
          </cell>
        </row>
        <row r="76">
          <cell r="A76">
            <v>13</v>
          </cell>
          <cell r="B76" t="str">
            <v>COST OF  Fuel oil consumed  @ Rs 7500 per MT</v>
          </cell>
          <cell r="C76" t="str">
            <v>Cr Rs.</v>
          </cell>
          <cell r="D76">
            <v>65.122500000000002</v>
          </cell>
          <cell r="E76">
            <v>49.766250000000007</v>
          </cell>
          <cell r="F76">
            <v>38.510250000000006</v>
          </cell>
          <cell r="G76">
            <v>44.048999999999999</v>
          </cell>
          <cell r="H76">
            <v>49.184445000000004</v>
          </cell>
        </row>
        <row r="77">
          <cell r="A77">
            <v>14</v>
          </cell>
          <cell r="B77" t="str">
            <v xml:space="preserve">Specific    Fuel Oil      Consumption </v>
          </cell>
          <cell r="C77" t="str">
            <v>ml/Kwh</v>
          </cell>
          <cell r="D77">
            <v>5.15</v>
          </cell>
          <cell r="E77">
            <v>3.69</v>
          </cell>
          <cell r="F77">
            <v>2.78</v>
          </cell>
          <cell r="G77">
            <v>2.29</v>
          </cell>
          <cell r="H77">
            <v>3.22</v>
          </cell>
        </row>
        <row r="78">
          <cell r="A78">
            <v>15</v>
          </cell>
          <cell r="B78" t="str">
            <v>Cost of  Fuels  per  Kwh  Generated</v>
          </cell>
          <cell r="C78" t="str">
            <v>Paise</v>
          </cell>
          <cell r="D78">
            <v>67.807466308412231</v>
          </cell>
          <cell r="E78">
            <v>66.288429706067333</v>
          </cell>
          <cell r="F78">
            <v>65.091569719441793</v>
          </cell>
          <cell r="G78">
            <v>64.326948410685389</v>
          </cell>
          <cell r="H78">
            <v>65.184887114889449</v>
          </cell>
        </row>
        <row r="79">
          <cell r="A79">
            <v>16</v>
          </cell>
          <cell r="B79" t="str">
            <v>Thermal  Auxiliary Consumption   Total</v>
          </cell>
          <cell r="C79" t="str">
            <v>MU</v>
          </cell>
          <cell r="D79">
            <v>1650.79</v>
          </cell>
          <cell r="E79">
            <v>1766.22</v>
          </cell>
          <cell r="F79">
            <v>1783.99</v>
          </cell>
          <cell r="G79">
            <v>1952.78</v>
          </cell>
          <cell r="H79">
            <v>1982.05</v>
          </cell>
        </row>
        <row r="80">
          <cell r="A80">
            <v>17</v>
          </cell>
          <cell r="B80" t="str">
            <v>Thermal  Auxiliary Consumption   Percentage</v>
          </cell>
          <cell r="C80" t="str">
            <v>%</v>
          </cell>
          <cell r="D80">
            <v>9.7871164767590138</v>
          </cell>
          <cell r="E80">
            <v>9.8305197949539984</v>
          </cell>
          <cell r="F80">
            <v>9.66</v>
          </cell>
          <cell r="G80">
            <v>9.69</v>
          </cell>
          <cell r="H80">
            <v>9.7100000000000009</v>
          </cell>
        </row>
        <row r="81">
          <cell r="A81">
            <v>18</v>
          </cell>
          <cell r="B81" t="str">
            <v>Cost of  Fuels  per  Kwh  sent out</v>
          </cell>
          <cell r="C81" t="str">
            <v>Paise</v>
          </cell>
          <cell r="D81">
            <v>75.163838755850691</v>
          </cell>
          <cell r="E81">
            <v>73.515373001293781</v>
          </cell>
          <cell r="F81">
            <v>72.050275657082594</v>
          </cell>
          <cell r="G81">
            <v>71.231359969747686</v>
          </cell>
          <cell r="H81">
            <v>72.193720082196648</v>
          </cell>
        </row>
        <row r="82">
          <cell r="A82" t="str">
            <v>Note :-</v>
          </cell>
          <cell r="B82" t="str">
            <v>89-90</v>
          </cell>
          <cell r="C82">
            <v>840</v>
          </cell>
          <cell r="D82">
            <v>3560</v>
          </cell>
          <cell r="E82">
            <v>4053.42</v>
          </cell>
          <cell r="F82">
            <v>113.86011235955056</v>
          </cell>
          <cell r="G82">
            <v>63.195</v>
          </cell>
          <cell r="H82">
            <v>55.085616438356162</v>
          </cell>
        </row>
        <row r="83">
          <cell r="A83">
            <v>1</v>
          </cell>
          <cell r="B83" t="str">
            <v>In 1994-95 &amp;1999-2000specific oil consumption is more due to stablisation of both units of Sanjay Gandhi thermal Power Station.</v>
          </cell>
          <cell r="C83">
            <v>840</v>
          </cell>
          <cell r="D83">
            <v>4400</v>
          </cell>
          <cell r="E83">
            <v>5060.96</v>
          </cell>
          <cell r="F83">
            <v>115.02181818181818</v>
          </cell>
          <cell r="G83">
            <v>81.45</v>
          </cell>
          <cell r="H83">
            <v>68.777995216351385</v>
          </cell>
        </row>
        <row r="84">
          <cell r="A84">
            <v>2</v>
          </cell>
          <cell r="B84" t="str">
            <v xml:space="preserve"> Heavy and unprcedented rains all over resulting in wet coal problems in thermal stations.</v>
          </cell>
          <cell r="C84">
            <v>840</v>
          </cell>
          <cell r="D84">
            <v>4400</v>
          </cell>
          <cell r="E84">
            <v>4649.3999999999996</v>
          </cell>
          <cell r="F84" t="str">
            <v/>
          </cell>
          <cell r="G84">
            <v>78.054999999999993</v>
          </cell>
          <cell r="H84">
            <v>63.012295081967203</v>
          </cell>
        </row>
        <row r="85">
          <cell r="A85">
            <v>3</v>
          </cell>
          <cell r="B85" t="str">
            <v>Considering SGTPS # 1 wef :  01.01.95  , # 2 wef : 01.04.95 ,.# 3 w.e.f : 01.09.99&amp; # 4 w.e.f : 01.04.2000.</v>
          </cell>
          <cell r="C85">
            <v>840</v>
          </cell>
          <cell r="D85">
            <v>4800</v>
          </cell>
          <cell r="E85">
            <v>4853.41</v>
          </cell>
          <cell r="F85">
            <v>101.11270833333333</v>
          </cell>
          <cell r="G85">
            <v>79.78</v>
          </cell>
          <cell r="H85">
            <v>65.957409219395515</v>
          </cell>
        </row>
        <row r="86">
          <cell r="A86">
            <v>4</v>
          </cell>
          <cell r="B86" t="str">
            <v>Considering  Cost of Coal &amp; Fuel oil same for all the  years for comparision purpose .                                         .</v>
          </cell>
          <cell r="C86">
            <v>840</v>
          </cell>
          <cell r="D86">
            <v>5000</v>
          </cell>
          <cell r="E86" t="str">
            <v/>
          </cell>
          <cell r="F86">
            <v>98.800600000000017</v>
          </cell>
          <cell r="G86">
            <v>80.135999999999996</v>
          </cell>
          <cell r="H86">
            <v>67.134567297238533</v>
          </cell>
        </row>
        <row r="87">
          <cell r="A87">
            <v>5</v>
          </cell>
          <cell r="B87" t="str">
            <v>Totals  may  not  tally  due  to  rounding  off.</v>
          </cell>
          <cell r="C87">
            <v>840</v>
          </cell>
          <cell r="D87">
            <v>5000</v>
          </cell>
          <cell r="E87">
            <v>4455</v>
          </cell>
          <cell r="F87">
            <v>89.1</v>
          </cell>
          <cell r="G87">
            <v>72.3</v>
          </cell>
          <cell r="H87">
            <v>60.543052837573384</v>
          </cell>
        </row>
        <row r="88">
          <cell r="B88" t="str">
            <v>95-96</v>
          </cell>
          <cell r="C88">
            <v>840</v>
          </cell>
          <cell r="D88">
            <v>5050</v>
          </cell>
          <cell r="E88">
            <v>4660.8</v>
          </cell>
          <cell r="F88">
            <v>92.29306930693069</v>
          </cell>
          <cell r="G88">
            <v>73</v>
          </cell>
          <cell r="H88">
            <v>63.16679677335415</v>
          </cell>
        </row>
        <row r="89">
          <cell r="A89" t="str">
            <v>EXECUTIVE SUMMARY</v>
          </cell>
          <cell r="B89" t="str">
            <v>96-97</v>
          </cell>
          <cell r="C89">
            <v>840</v>
          </cell>
          <cell r="D89">
            <v>5100</v>
          </cell>
          <cell r="E89">
            <v>4913.1000000000004</v>
          </cell>
          <cell r="F89">
            <v>96.335294117647067</v>
          </cell>
          <cell r="G89">
            <v>76.599999999999994</v>
          </cell>
          <cell r="H89">
            <v>66.768590998043067</v>
          </cell>
        </row>
        <row r="90">
          <cell r="A90" t="str">
            <v>91-92 to 95-96</v>
          </cell>
          <cell r="B90" t="str">
            <v>97-98</v>
          </cell>
          <cell r="C90">
            <v>840</v>
          </cell>
          <cell r="D90">
            <v>5100</v>
          </cell>
          <cell r="E90">
            <v>5031.22</v>
          </cell>
          <cell r="F90">
            <v>98.651372549019612</v>
          </cell>
          <cell r="G90">
            <v>76.599999999999994</v>
          </cell>
          <cell r="H90">
            <v>68.373831267666887</v>
          </cell>
        </row>
        <row r="91">
          <cell r="A91" t="str">
            <v xml:space="preserve"> HYDEL GENETRATION</v>
          </cell>
          <cell r="B91" t="str">
            <v>98-99</v>
          </cell>
          <cell r="C91">
            <v>840</v>
          </cell>
          <cell r="D91">
            <v>5200</v>
          </cell>
          <cell r="E91">
            <v>5318.17</v>
          </cell>
          <cell r="F91">
            <v>102.27249999999999</v>
          </cell>
          <cell r="G91">
            <v>76.599999999999994</v>
          </cell>
          <cell r="H91">
            <v>72.273456186127419</v>
          </cell>
        </row>
        <row r="92">
          <cell r="A92" t="str">
            <v/>
          </cell>
          <cell r="B92" t="str">
            <v>P A R T I C U L A R S</v>
          </cell>
          <cell r="C92">
            <v>840</v>
          </cell>
          <cell r="D92" t="str">
            <v>91-92</v>
          </cell>
          <cell r="E92" t="str">
            <v>92-93</v>
          </cell>
          <cell r="F92" t="str">
            <v>93-94</v>
          </cell>
          <cell r="G92" t="str">
            <v>94-95</v>
          </cell>
          <cell r="H92" t="str">
            <v xml:space="preserve">95-96 </v>
          </cell>
        </row>
        <row r="93">
          <cell r="A93">
            <v>1</v>
          </cell>
          <cell r="B93" t="str">
            <v>Hydel Generation(G'sagar+Pench+Bargi+Tons+ B'pur+HB))</v>
          </cell>
          <cell r="C93" t="str">
            <v>MU</v>
          </cell>
          <cell r="D93">
            <v>1324.15</v>
          </cell>
          <cell r="E93">
            <v>1295.48</v>
          </cell>
          <cell r="F93">
            <v>1589.68</v>
          </cell>
          <cell r="G93">
            <v>2280.4742339999998</v>
          </cell>
          <cell r="H93">
            <v>2141.34</v>
          </cell>
        </row>
        <row r="94">
          <cell r="A94">
            <v>2</v>
          </cell>
          <cell r="B94" t="str">
            <v xml:space="preserve">Target (PLAN )   </v>
          </cell>
          <cell r="C94" t="str">
            <v>MU</v>
          </cell>
          <cell r="D94">
            <v>1771</v>
          </cell>
          <cell r="E94">
            <v>1870</v>
          </cell>
          <cell r="F94">
            <v>1870</v>
          </cell>
          <cell r="G94">
            <v>1965</v>
          </cell>
          <cell r="H94">
            <v>2035</v>
          </cell>
        </row>
        <row r="95">
          <cell r="A95">
            <v>3</v>
          </cell>
          <cell r="B95" t="str">
            <v>ACHIEVEMENT Percentage of ( 2 )</v>
          </cell>
          <cell r="C95" t="str">
            <v>%</v>
          </cell>
          <cell r="D95">
            <v>74.768492377188025</v>
          </cell>
          <cell r="E95">
            <v>69.277005347593587</v>
          </cell>
          <cell r="F95">
            <v>85.009625668449203</v>
          </cell>
          <cell r="G95">
            <v>116.05466839694657</v>
          </cell>
          <cell r="H95">
            <v>105.23</v>
          </cell>
        </row>
        <row r="96">
          <cell r="A96">
            <v>4</v>
          </cell>
          <cell r="B96" t="str">
            <v>Hydel Generation M.P.Share</v>
          </cell>
          <cell r="C96" t="str">
            <v>MU</v>
          </cell>
          <cell r="D96">
            <v>1498.64</v>
          </cell>
          <cell r="E96">
            <v>1511.19</v>
          </cell>
          <cell r="F96">
            <v>1658.26</v>
          </cell>
          <cell r="G96">
            <v>2415.3094620000002</v>
          </cell>
          <cell r="H96">
            <v>2253.15</v>
          </cell>
        </row>
        <row r="97">
          <cell r="A97">
            <v>5</v>
          </cell>
          <cell r="B97" t="str">
            <v xml:space="preserve">Target (PLAN )   </v>
          </cell>
          <cell r="C97" t="str">
            <v>MU</v>
          </cell>
          <cell r="D97">
            <v>1846</v>
          </cell>
          <cell r="E97">
            <v>1938</v>
          </cell>
          <cell r="F97">
            <v>1990</v>
          </cell>
          <cell r="G97">
            <v>1999.9666666666667</v>
          </cell>
          <cell r="H97">
            <v>2059.33</v>
          </cell>
        </row>
        <row r="98">
          <cell r="A98">
            <v>6</v>
          </cell>
          <cell r="B98" t="str">
            <v>ACHIEVEMENT Percentage of ( 5 )</v>
          </cell>
          <cell r="C98" t="str">
            <v>%</v>
          </cell>
          <cell r="D98">
            <v>81.183098591549296</v>
          </cell>
          <cell r="E98">
            <v>77.976780185758514</v>
          </cell>
          <cell r="F98">
            <v>83.32964824120603</v>
          </cell>
          <cell r="G98">
            <v>120.76748589143152</v>
          </cell>
          <cell r="H98">
            <v>109.41</v>
          </cell>
        </row>
        <row r="99">
          <cell r="A99">
            <v>7</v>
          </cell>
          <cell r="B99" t="str">
            <v xml:space="preserve">Reservoir Level at the end </v>
          </cell>
          <cell r="C99">
            <v>60</v>
          </cell>
          <cell r="D99">
            <v>300</v>
          </cell>
          <cell r="E99">
            <v>375.32</v>
          </cell>
          <cell r="F99">
            <v>125.10666666666667</v>
          </cell>
          <cell r="G99">
            <v>87.49</v>
          </cell>
          <cell r="H99">
            <v>71.407914764079152</v>
          </cell>
        </row>
        <row r="100">
          <cell r="A100" t="str">
            <v>a</v>
          </cell>
          <cell r="B100" t="str">
            <v>GANDHISAGAR     MDDL   1250.00 Ft</v>
          </cell>
          <cell r="C100" t="str">
            <v>FT</v>
          </cell>
          <cell r="D100">
            <v>1284.51</v>
          </cell>
          <cell r="E100">
            <v>1253.47</v>
          </cell>
          <cell r="F100">
            <v>1250.8900000000001</v>
          </cell>
          <cell r="G100">
            <v>1295.67</v>
          </cell>
          <cell r="H100">
            <v>1288.95</v>
          </cell>
        </row>
        <row r="101">
          <cell r="A101" t="str">
            <v/>
          </cell>
          <cell r="B101" t="str">
            <v>Energy   Contents   in   MKwh</v>
          </cell>
          <cell r="C101" t="str">
            <v>MU</v>
          </cell>
          <cell r="D101">
            <v>245</v>
          </cell>
          <cell r="E101">
            <v>14.5</v>
          </cell>
          <cell r="F101">
            <v>3.56</v>
          </cell>
          <cell r="G101">
            <v>408.4</v>
          </cell>
          <cell r="H101">
            <v>310</v>
          </cell>
        </row>
        <row r="102">
          <cell r="A102" t="str">
            <v>b</v>
          </cell>
          <cell r="B102" t="str">
            <v>PENCH           MDDL    464.50 M</v>
          </cell>
          <cell r="C102" t="str">
            <v>M</v>
          </cell>
          <cell r="D102">
            <v>464.42</v>
          </cell>
          <cell r="E102">
            <v>474.87</v>
          </cell>
          <cell r="F102">
            <v>483.64</v>
          </cell>
          <cell r="G102">
            <v>482.5</v>
          </cell>
          <cell r="H102">
            <v>472.9</v>
          </cell>
        </row>
        <row r="103">
          <cell r="A103" t="str">
            <v/>
          </cell>
          <cell r="B103" t="str">
            <v>Energy   Contents   in   MKwh</v>
          </cell>
          <cell r="C103" t="str">
            <v>MU</v>
          </cell>
          <cell r="D103">
            <v>2.5</v>
          </cell>
          <cell r="E103">
            <v>83</v>
          </cell>
          <cell r="F103">
            <v>222.16</v>
          </cell>
          <cell r="G103">
            <v>202</v>
          </cell>
          <cell r="H103">
            <v>63</v>
          </cell>
        </row>
        <row r="104">
          <cell r="A104" t="str">
            <v>c</v>
          </cell>
          <cell r="B104" t="str">
            <v>BARGI           MDDL    403.50 M</v>
          </cell>
          <cell r="C104" t="str">
            <v>M</v>
          </cell>
          <cell r="D104">
            <v>409</v>
          </cell>
          <cell r="E104">
            <v>414.4</v>
          </cell>
          <cell r="F104">
            <v>413.55</v>
          </cell>
          <cell r="G104">
            <v>418.15</v>
          </cell>
          <cell r="H104">
            <v>411.8</v>
          </cell>
        </row>
        <row r="105">
          <cell r="A105" t="str">
            <v/>
          </cell>
          <cell r="B105" t="str">
            <v>Energy   Contents   in   MKwh</v>
          </cell>
          <cell r="C105" t="str">
            <v>MU</v>
          </cell>
          <cell r="D105">
            <v>44</v>
          </cell>
          <cell r="E105">
            <v>113</v>
          </cell>
          <cell r="F105">
            <v>100.15</v>
          </cell>
          <cell r="G105">
            <v>192.75</v>
          </cell>
          <cell r="H105">
            <v>77</v>
          </cell>
        </row>
        <row r="106">
          <cell r="A106" t="str">
            <v>d</v>
          </cell>
          <cell r="B106" t="str">
            <v>TONS            MDDL    275.00 M</v>
          </cell>
          <cell r="C106" t="str">
            <v>M</v>
          </cell>
          <cell r="D106">
            <v>300</v>
          </cell>
          <cell r="E106">
            <v>294.39999999999998</v>
          </cell>
          <cell r="F106">
            <v>277.10000000000002</v>
          </cell>
          <cell r="G106">
            <v>277.3</v>
          </cell>
          <cell r="H106">
            <v>277.3</v>
          </cell>
        </row>
        <row r="107">
          <cell r="A107" t="str">
            <v/>
          </cell>
          <cell r="B107" t="str">
            <v>Energy   Contents   in   MKwh</v>
          </cell>
          <cell r="C107" t="str">
            <v>MU</v>
          </cell>
          <cell r="D107">
            <v>300</v>
          </cell>
          <cell r="E107">
            <v>258.89999999999998</v>
          </cell>
          <cell r="F107">
            <v>1.1279999999999999</v>
          </cell>
          <cell r="G107">
            <v>0</v>
          </cell>
          <cell r="H107">
            <v>0</v>
          </cell>
        </row>
        <row r="108">
          <cell r="A108" t="str">
            <v>e</v>
          </cell>
          <cell r="B108" t="str">
            <v>BIRSINGHPUR     MDDL    471.00 M</v>
          </cell>
          <cell r="C108" t="str">
            <v>M</v>
          </cell>
          <cell r="D108">
            <v>300</v>
          </cell>
          <cell r="E108">
            <v>251.97</v>
          </cell>
          <cell r="F108">
            <v>475.97</v>
          </cell>
          <cell r="G108">
            <v>475.1</v>
          </cell>
          <cell r="H108">
            <v>475.34</v>
          </cell>
        </row>
        <row r="109">
          <cell r="A109" t="str">
            <v/>
          </cell>
          <cell r="B109" t="str">
            <v>Energy   Contents   in   MKwh</v>
          </cell>
          <cell r="C109" t="str">
            <v>MU</v>
          </cell>
          <cell r="D109">
            <v>300</v>
          </cell>
          <cell r="E109">
            <v>202.17</v>
          </cell>
          <cell r="F109">
            <v>4.7477</v>
          </cell>
          <cell r="G109">
            <v>4.5209999999999999</v>
          </cell>
          <cell r="H109">
            <v>4.5</v>
          </cell>
        </row>
        <row r="110">
          <cell r="A110" t="str">
            <v>f</v>
          </cell>
          <cell r="B110" t="str">
            <v>HASDEO-BANGO    MDDL    329.79 M</v>
          </cell>
          <cell r="C110" t="str">
            <v>M</v>
          </cell>
          <cell r="D110">
            <v>250</v>
          </cell>
          <cell r="E110">
            <v>248.2</v>
          </cell>
          <cell r="F110" t="str">
            <v>N.A.</v>
          </cell>
          <cell r="G110">
            <v>353.12</v>
          </cell>
          <cell r="H110">
            <v>347.98</v>
          </cell>
        </row>
        <row r="111">
          <cell r="A111" t="str">
            <v/>
          </cell>
          <cell r="B111" t="str">
            <v>Energy   Contents   in   MKwh</v>
          </cell>
          <cell r="C111" t="str">
            <v>MU</v>
          </cell>
          <cell r="D111">
            <v>250</v>
          </cell>
          <cell r="E111">
            <v>180.96</v>
          </cell>
          <cell r="F111" t="str">
            <v>-</v>
          </cell>
          <cell r="G111">
            <v>152.76295999999999</v>
          </cell>
          <cell r="H111">
            <v>94</v>
          </cell>
        </row>
        <row r="112">
          <cell r="A112" t="str">
            <v>g</v>
          </cell>
          <cell r="B112" t="str">
            <v xml:space="preserve">RAJGHAT     MDDL    </v>
          </cell>
          <cell r="C112" t="str">
            <v>M</v>
          </cell>
          <cell r="D112">
            <v>280</v>
          </cell>
          <cell r="E112">
            <v>228.44</v>
          </cell>
          <cell r="F112" t="str">
            <v>N.A.</v>
          </cell>
          <cell r="G112">
            <v>353.12</v>
          </cell>
          <cell r="H112" t="str">
            <v/>
          </cell>
        </row>
        <row r="113">
          <cell r="A113" t="str">
            <v/>
          </cell>
          <cell r="B113" t="str">
            <v>Energy   Contents   in   MKwh</v>
          </cell>
          <cell r="C113" t="str">
            <v>MU</v>
          </cell>
          <cell r="D113">
            <v>1250</v>
          </cell>
          <cell r="E113">
            <v>1209.6600000000001</v>
          </cell>
          <cell r="F113" t="str">
            <v>-</v>
          </cell>
          <cell r="G113">
            <v>152.76295999999999</v>
          </cell>
          <cell r="H113" t="str">
            <v/>
          </cell>
        </row>
        <row r="114">
          <cell r="A114" t="str">
            <v/>
          </cell>
          <cell r="B114" t="str">
            <v>M.P.E.B. GENERATION  AS PER SHARE</v>
          </cell>
          <cell r="C114">
            <v>240</v>
          </cell>
          <cell r="D114">
            <v>1310</v>
          </cell>
          <cell r="E114">
            <v>988.66</v>
          </cell>
          <cell r="F114">
            <v>75.470229007633591</v>
          </cell>
          <cell r="G114">
            <v>69.31</v>
          </cell>
          <cell r="H114">
            <v>47.025304414003045</v>
          </cell>
        </row>
        <row r="115">
          <cell r="A115">
            <v>1</v>
          </cell>
          <cell r="B115" t="str">
            <v>THERMAL  ( Excl. 40% Satpura I)</v>
          </cell>
          <cell r="C115" t="str">
            <v>MU</v>
          </cell>
          <cell r="D115">
            <v>11025.74</v>
          </cell>
          <cell r="E115">
            <v>11747.67</v>
          </cell>
          <cell r="F115">
            <v>12723.74</v>
          </cell>
          <cell r="G115">
            <v>14182.079879999999</v>
          </cell>
          <cell r="H115">
            <v>15345.74</v>
          </cell>
        </row>
        <row r="116">
          <cell r="A116">
            <v>2</v>
          </cell>
          <cell r="B116" t="str">
            <v>HYDEL    ( Excl. 50 % Chambal &amp; 1/3 Pench )</v>
          </cell>
          <cell r="C116" t="str">
            <v>MU</v>
          </cell>
          <cell r="D116">
            <v>1498.64</v>
          </cell>
          <cell r="E116">
            <v>1511.49</v>
          </cell>
          <cell r="F116">
            <v>1658.26</v>
          </cell>
          <cell r="G116">
            <v>2415.3094620000002</v>
          </cell>
          <cell r="H116">
            <v>2253.15</v>
          </cell>
        </row>
        <row r="117">
          <cell r="A117">
            <v>3</v>
          </cell>
          <cell r="B117" t="str">
            <v>TOTAL</v>
          </cell>
          <cell r="C117" t="str">
            <v>MU</v>
          </cell>
          <cell r="D117">
            <v>12524.38</v>
          </cell>
          <cell r="E117">
            <v>13259.16</v>
          </cell>
          <cell r="F117">
            <v>14382</v>
          </cell>
          <cell r="G117">
            <v>16597.389341999999</v>
          </cell>
          <cell r="H117">
            <v>17598.88</v>
          </cell>
        </row>
        <row r="118">
          <cell r="A118" t="str">
            <v>Note :-</v>
          </cell>
          <cell r="B118" t="str">
            <v>1.Heavy and good rains resulted in more secondary generation in Hydel Stations in Year 1994-95</v>
          </cell>
          <cell r="C118">
            <v>240</v>
          </cell>
          <cell r="D118">
            <v>1120</v>
          </cell>
          <cell r="E118">
            <v>1070.5160000000001</v>
          </cell>
          <cell r="F118">
            <v>95.581785714285715</v>
          </cell>
          <cell r="G118">
            <v>70.069999999999993</v>
          </cell>
          <cell r="H118">
            <v>50.918759512937605</v>
          </cell>
        </row>
        <row r="119">
          <cell r="A119" t="str">
            <v>Note :-</v>
          </cell>
          <cell r="B119" t="str">
            <v>2.Intermittent rains practically every month resulted in building up level and non utilisation of water due to lack of demand in 1997-98.</v>
          </cell>
          <cell r="C119">
            <v>240</v>
          </cell>
          <cell r="D119">
            <v>1100</v>
          </cell>
          <cell r="E119">
            <v>1122.9000000000001</v>
          </cell>
          <cell r="F119">
            <v>102.08181818181819</v>
          </cell>
          <cell r="G119">
            <v>76.099999999999994</v>
          </cell>
          <cell r="H119">
            <v>53.410388127853885</v>
          </cell>
        </row>
        <row r="120">
          <cell r="A120" t="str">
            <v>EXECUTIVE SUMMARY</v>
          </cell>
          <cell r="B120" t="str">
            <v>95-96</v>
          </cell>
          <cell r="C120">
            <v>240</v>
          </cell>
          <cell r="D120">
            <v>1150</v>
          </cell>
          <cell r="E120">
            <v>958</v>
          </cell>
          <cell r="F120">
            <v>83.304347826086953</v>
          </cell>
          <cell r="G120">
            <v>73.400000000000006</v>
          </cell>
          <cell r="H120">
            <v>45.442471159684274</v>
          </cell>
        </row>
        <row r="121">
          <cell r="A121" t="str">
            <v>96-97 to 00-01</v>
          </cell>
          <cell r="B121" t="str">
            <v>96-97</v>
          </cell>
          <cell r="C121">
            <v>240</v>
          </cell>
          <cell r="D121">
            <v>1200</v>
          </cell>
          <cell r="E121">
            <v>420.6</v>
          </cell>
          <cell r="F121">
            <v>35.049999999999997</v>
          </cell>
          <cell r="G121">
            <v>29.8</v>
          </cell>
          <cell r="H121">
            <v>20.005707762557076</v>
          </cell>
        </row>
        <row r="122">
          <cell r="A122" t="str">
            <v xml:space="preserve"> HYDEL GENETRATION</v>
          </cell>
          <cell r="B122" t="str">
            <v>97-98</v>
          </cell>
          <cell r="C122">
            <v>240</v>
          </cell>
          <cell r="D122">
            <v>1000</v>
          </cell>
          <cell r="E122">
            <v>526.26</v>
          </cell>
          <cell r="F122">
            <v>52.625999999999998</v>
          </cell>
          <cell r="G122">
            <v>31.9</v>
          </cell>
          <cell r="H122">
            <v>25.031392694063928</v>
          </cell>
        </row>
        <row r="123">
          <cell r="A123" t="str">
            <v/>
          </cell>
          <cell r="B123" t="str">
            <v>P A R T I C U L A R S</v>
          </cell>
          <cell r="C123">
            <v>240</v>
          </cell>
          <cell r="D123" t="str">
            <v>96-97</v>
          </cell>
          <cell r="E123" t="str">
            <v>97-98</v>
          </cell>
          <cell r="F123" t="str">
            <v>98-99</v>
          </cell>
          <cell r="G123" t="str">
            <v>99-00</v>
          </cell>
          <cell r="H123" t="str">
            <v>00-01</v>
          </cell>
        </row>
        <row r="124">
          <cell r="A124">
            <v>1</v>
          </cell>
          <cell r="B124" t="str">
            <v>Hydel Generation(G'sagar+Pench+Bargi+Tons+ B'pur+HB))</v>
          </cell>
          <cell r="C124" t="str">
            <v>MU</v>
          </cell>
          <cell r="D124">
            <v>2067.65</v>
          </cell>
          <cell r="E124">
            <v>2232.69</v>
          </cell>
          <cell r="F124">
            <v>2833.73</v>
          </cell>
          <cell r="G124">
            <v>2459.5</v>
          </cell>
          <cell r="H124">
            <v>1824.28</v>
          </cell>
        </row>
        <row r="125">
          <cell r="A125">
            <v>2</v>
          </cell>
          <cell r="B125" t="str">
            <v xml:space="preserve">Target (PLAN )   </v>
          </cell>
          <cell r="C125" t="str">
            <v>MU</v>
          </cell>
          <cell r="D125">
            <v>2195</v>
          </cell>
          <cell r="E125">
            <v>2195</v>
          </cell>
          <cell r="F125">
            <v>2275</v>
          </cell>
          <cell r="G125">
            <v>2440</v>
          </cell>
          <cell r="H125">
            <v>2480</v>
          </cell>
        </row>
        <row r="126">
          <cell r="A126">
            <v>3</v>
          </cell>
          <cell r="B126" t="str">
            <v>ACHIEVEMENT Percentage of ( 2 )</v>
          </cell>
          <cell r="C126" t="str">
            <v>%</v>
          </cell>
          <cell r="D126">
            <v>94.198177676537583</v>
          </cell>
          <cell r="E126">
            <v>101.71708428246014</v>
          </cell>
          <cell r="F126">
            <v>124.56</v>
          </cell>
          <cell r="G126">
            <v>124.56</v>
          </cell>
          <cell r="H126">
            <v>73.559677419354841</v>
          </cell>
        </row>
        <row r="127">
          <cell r="A127">
            <v>4</v>
          </cell>
          <cell r="B127" t="str">
            <v>Hydel Generation M.P.Share</v>
          </cell>
          <cell r="C127" t="str">
            <v>MU</v>
          </cell>
          <cell r="D127">
            <v>2274.37</v>
          </cell>
          <cell r="E127">
            <v>2324.88</v>
          </cell>
          <cell r="F127">
            <v>2850.57</v>
          </cell>
          <cell r="G127">
            <v>2507.1999999999998</v>
          </cell>
          <cell r="H127">
            <v>1809.98</v>
          </cell>
        </row>
        <row r="128">
          <cell r="A128">
            <v>5</v>
          </cell>
          <cell r="B128" t="str">
            <v xml:space="preserve">Target (PLAN )   </v>
          </cell>
          <cell r="C128" t="str">
            <v>MU</v>
          </cell>
          <cell r="D128">
            <v>2200</v>
          </cell>
          <cell r="E128">
            <v>2200</v>
          </cell>
          <cell r="F128">
            <v>2300</v>
          </cell>
          <cell r="G128">
            <v>2385</v>
          </cell>
          <cell r="H128">
            <v>2424.17</v>
          </cell>
        </row>
        <row r="129">
          <cell r="A129">
            <v>6</v>
          </cell>
          <cell r="B129" t="str">
            <v>ACHIEVEMENT Percentage of ( 5 )</v>
          </cell>
          <cell r="C129" t="str">
            <v>%</v>
          </cell>
          <cell r="D129">
            <v>103.38045454545454</v>
          </cell>
          <cell r="E129">
            <v>105.67636363636363</v>
          </cell>
          <cell r="F129">
            <v>123.94</v>
          </cell>
          <cell r="G129">
            <v>123.94</v>
          </cell>
          <cell r="H129">
            <v>74.663905584179332</v>
          </cell>
        </row>
        <row r="130">
          <cell r="A130">
            <v>7</v>
          </cell>
          <cell r="B130" t="str">
            <v xml:space="preserve">Reservoir Level at the end </v>
          </cell>
          <cell r="C130">
            <v>300</v>
          </cell>
          <cell r="D130">
            <v>1550</v>
          </cell>
          <cell r="E130">
            <v>1068.78</v>
          </cell>
          <cell r="F130">
            <v>68.953548387096774</v>
          </cell>
          <cell r="G130">
            <v>59.14</v>
          </cell>
          <cell r="H130">
            <v>40.557832422586522</v>
          </cell>
        </row>
        <row r="131">
          <cell r="A131" t="str">
            <v>a</v>
          </cell>
          <cell r="B131" t="str">
            <v>GANDHISAGAR     MDDL   1250.00 Ft</v>
          </cell>
          <cell r="C131" t="str">
            <v>FT</v>
          </cell>
          <cell r="D131">
            <v>1291.08</v>
          </cell>
          <cell r="E131">
            <v>1295.8</v>
          </cell>
          <cell r="F131">
            <v>1272.98</v>
          </cell>
          <cell r="G131">
            <v>1265.2</v>
          </cell>
          <cell r="H131">
            <v>1248.69</v>
          </cell>
        </row>
        <row r="132">
          <cell r="A132" t="str">
            <v/>
          </cell>
          <cell r="B132" t="str">
            <v>Energy   Contents   in   MKwh</v>
          </cell>
          <cell r="C132" t="str">
            <v>MU</v>
          </cell>
          <cell r="D132">
            <v>336.2</v>
          </cell>
          <cell r="E132">
            <v>411</v>
          </cell>
          <cell r="F132">
            <v>130.84</v>
          </cell>
          <cell r="G132">
            <v>75.400000000000006</v>
          </cell>
          <cell r="H132">
            <v>0</v>
          </cell>
        </row>
        <row r="133">
          <cell r="A133" t="str">
            <v>b</v>
          </cell>
          <cell r="B133" t="str">
            <v>PENCH           MDDL    464.50 M</v>
          </cell>
          <cell r="C133" t="str">
            <v>M</v>
          </cell>
          <cell r="D133">
            <v>467.3</v>
          </cell>
          <cell r="E133">
            <v>486.66</v>
          </cell>
          <cell r="F133">
            <v>481.29</v>
          </cell>
          <cell r="G133">
            <v>478.86</v>
          </cell>
          <cell r="H133">
            <v>463.46</v>
          </cell>
        </row>
        <row r="134">
          <cell r="A134" t="str">
            <v/>
          </cell>
          <cell r="B134" t="str">
            <v>Energy   Contents   in   MKwh</v>
          </cell>
          <cell r="C134" t="str">
            <v>MU</v>
          </cell>
          <cell r="D134">
            <v>18.8</v>
          </cell>
          <cell r="E134">
            <v>289.5</v>
          </cell>
          <cell r="F134">
            <v>177.93</v>
          </cell>
          <cell r="G134">
            <v>137.9</v>
          </cell>
          <cell r="H134">
            <v>0</v>
          </cell>
        </row>
        <row r="135">
          <cell r="A135" t="str">
            <v>c</v>
          </cell>
          <cell r="B135" t="str">
            <v>BARGI           MDDL    403.50 M</v>
          </cell>
          <cell r="C135" t="str">
            <v>M</v>
          </cell>
          <cell r="D135">
            <v>411.35</v>
          </cell>
          <cell r="E135">
            <v>416.75</v>
          </cell>
          <cell r="F135">
            <v>410.45</v>
          </cell>
          <cell r="G135">
            <v>411.05</v>
          </cell>
          <cell r="H135">
            <v>410</v>
          </cell>
        </row>
        <row r="136">
          <cell r="A136" t="str">
            <v/>
          </cell>
          <cell r="B136" t="str">
            <v>Energy   Contents   in   MKwh</v>
          </cell>
          <cell r="C136" t="str">
            <v>MU</v>
          </cell>
          <cell r="D136">
            <v>71.55</v>
          </cell>
          <cell r="E136">
            <v>160.75</v>
          </cell>
          <cell r="F136">
            <v>60.4</v>
          </cell>
          <cell r="G136">
            <v>67.650000000000006</v>
          </cell>
          <cell r="H136">
            <v>55</v>
          </cell>
        </row>
        <row r="137">
          <cell r="A137" t="str">
            <v>d</v>
          </cell>
          <cell r="B137" t="str">
            <v>TONS            MDDL    275.00 M</v>
          </cell>
          <cell r="C137" t="str">
            <v>M</v>
          </cell>
          <cell r="D137">
            <v>277.3</v>
          </cell>
          <cell r="E137">
            <v>277.2</v>
          </cell>
          <cell r="F137">
            <v>277</v>
          </cell>
          <cell r="G137">
            <v>275</v>
          </cell>
          <cell r="H137">
            <v>276.3</v>
          </cell>
        </row>
        <row r="138">
          <cell r="A138" t="str">
            <v/>
          </cell>
          <cell r="B138" t="str">
            <v>Energy   Contents   in   MKwh</v>
          </cell>
          <cell r="C138" t="str">
            <v>MU</v>
          </cell>
          <cell r="D138">
            <v>0</v>
          </cell>
          <cell r="E138">
            <v>0</v>
          </cell>
          <cell r="F138">
            <v>0</v>
          </cell>
          <cell r="G138">
            <v>0</v>
          </cell>
          <cell r="H138">
            <v>0.87</v>
          </cell>
        </row>
        <row r="139">
          <cell r="A139" t="str">
            <v>e</v>
          </cell>
          <cell r="B139" t="str">
            <v>BIRSINGHPUR     MDDL    471.00 M</v>
          </cell>
          <cell r="C139" t="str">
            <v>M</v>
          </cell>
          <cell r="D139">
            <v>475.01</v>
          </cell>
          <cell r="E139">
            <v>475.65</v>
          </cell>
          <cell r="F139">
            <v>474.63</v>
          </cell>
          <cell r="G139">
            <v>475.73</v>
          </cell>
          <cell r="H139">
            <v>474.48</v>
          </cell>
        </row>
        <row r="140">
          <cell r="A140" t="str">
            <v/>
          </cell>
          <cell r="B140" t="str">
            <v>Energy   Contents   in   MKwh</v>
          </cell>
          <cell r="C140" t="str">
            <v>MU</v>
          </cell>
          <cell r="D140">
            <v>4.41</v>
          </cell>
          <cell r="E140">
            <v>5.95</v>
          </cell>
          <cell r="F140">
            <v>3.95</v>
          </cell>
          <cell r="G140">
            <v>5.27</v>
          </cell>
          <cell r="H140">
            <v>3.78</v>
          </cell>
        </row>
        <row r="141">
          <cell r="A141" t="str">
            <v>f</v>
          </cell>
          <cell r="B141" t="str">
            <v>HASDEO-BANGO    MDDL    329.79 M</v>
          </cell>
          <cell r="C141" t="str">
            <v>M</v>
          </cell>
          <cell r="D141">
            <v>345</v>
          </cell>
          <cell r="E141">
            <v>355.56</v>
          </cell>
          <cell r="F141">
            <v>334.51</v>
          </cell>
          <cell r="G141">
            <v>344.57</v>
          </cell>
          <cell r="H141">
            <v>345.48</v>
          </cell>
        </row>
        <row r="142">
          <cell r="A142" t="str">
            <v/>
          </cell>
          <cell r="B142" t="str">
            <v>Energy   Contents   in   MKwh</v>
          </cell>
          <cell r="C142" t="str">
            <v>MU</v>
          </cell>
          <cell r="D142">
            <v>68</v>
          </cell>
          <cell r="E142">
            <v>187.4</v>
          </cell>
          <cell r="F142">
            <v>13.18</v>
          </cell>
          <cell r="G142">
            <v>64.849999999999994</v>
          </cell>
          <cell r="H142">
            <v>71.36</v>
          </cell>
        </row>
        <row r="143">
          <cell r="A143" t="str">
            <v>g</v>
          </cell>
          <cell r="B143" t="str">
            <v xml:space="preserve">RAJGHAT     MDDL    </v>
          </cell>
          <cell r="C143" t="str">
            <v>M</v>
          </cell>
          <cell r="D143" t="str">
            <v/>
          </cell>
          <cell r="E143" t="str">
            <v/>
          </cell>
          <cell r="F143" t="str">
            <v/>
          </cell>
          <cell r="G143" t="str">
            <v/>
          </cell>
          <cell r="H143" t="str">
            <v/>
          </cell>
        </row>
        <row r="144">
          <cell r="A144" t="str">
            <v/>
          </cell>
          <cell r="B144" t="str">
            <v>Energy   Contents   in   MKwh</v>
          </cell>
          <cell r="C144" t="str">
            <v>MU</v>
          </cell>
          <cell r="D144" t="str">
            <v/>
          </cell>
          <cell r="E144" t="str">
            <v/>
          </cell>
          <cell r="F144" t="str">
            <v/>
          </cell>
          <cell r="G144" t="str">
            <v/>
          </cell>
          <cell r="H144">
            <v>0</v>
          </cell>
        </row>
        <row r="145">
          <cell r="A145" t="str">
            <v/>
          </cell>
          <cell r="B145" t="str">
            <v>M.P.E.B. GENERATION  AS PER SHARE</v>
          </cell>
          <cell r="C145">
            <v>312.5</v>
          </cell>
          <cell r="D145">
            <v>1650</v>
          </cell>
          <cell r="E145">
            <v>1832.28</v>
          </cell>
          <cell r="F145">
            <v>111.04727272727273</v>
          </cell>
          <cell r="G145">
            <v>78.5</v>
          </cell>
          <cell r="H145">
            <v>66.932602739726022</v>
          </cell>
        </row>
        <row r="146">
          <cell r="A146">
            <v>1</v>
          </cell>
          <cell r="B146" t="str">
            <v>THERMAL  ( Excl. 40% Satpura I)</v>
          </cell>
          <cell r="C146" t="str">
            <v>MU</v>
          </cell>
          <cell r="D146">
            <v>16139.38</v>
          </cell>
          <cell r="E146">
            <v>17117.55</v>
          </cell>
          <cell r="F146">
            <v>17701.060000000001</v>
          </cell>
          <cell r="G146">
            <v>19305.5</v>
          </cell>
          <cell r="H146">
            <v>19626.939999999999</v>
          </cell>
        </row>
        <row r="147">
          <cell r="A147">
            <v>2</v>
          </cell>
          <cell r="B147" t="str">
            <v>HYDEL    ( Excl. 50 % Chambal &amp; 1/3 Pench )</v>
          </cell>
          <cell r="C147" t="str">
            <v>MU</v>
          </cell>
          <cell r="D147">
            <v>2274.37</v>
          </cell>
          <cell r="E147">
            <v>2324.88</v>
          </cell>
          <cell r="F147">
            <v>2850.57</v>
          </cell>
          <cell r="G147">
            <v>2507.1999999999998</v>
          </cell>
          <cell r="H147">
            <v>1809.98</v>
          </cell>
        </row>
        <row r="148">
          <cell r="A148">
            <v>3</v>
          </cell>
          <cell r="B148" t="str">
            <v>TOTAL</v>
          </cell>
          <cell r="C148" t="str">
            <v>MU</v>
          </cell>
          <cell r="D148">
            <v>18413.75</v>
          </cell>
          <cell r="E148">
            <v>19442.43</v>
          </cell>
          <cell r="F148">
            <v>20551.63</v>
          </cell>
          <cell r="G148">
            <v>21812.7</v>
          </cell>
          <cell r="H148">
            <v>21436.92</v>
          </cell>
        </row>
        <row r="149">
          <cell r="A149" t="str">
            <v>Note :-</v>
          </cell>
          <cell r="B149" t="str">
            <v>1.Heavy and good rains resulted in more secondary generation in Hydel Stations in Year 1994-95</v>
          </cell>
          <cell r="C149">
            <v>312.5</v>
          </cell>
          <cell r="D149">
            <v>1600</v>
          </cell>
          <cell r="E149">
            <v>1538.84</v>
          </cell>
          <cell r="F149">
            <v>96.177499999999995</v>
          </cell>
          <cell r="G149">
            <v>72.41</v>
          </cell>
          <cell r="H149">
            <v>56.213333333333331</v>
          </cell>
        </row>
        <row r="150">
          <cell r="A150" t="str">
            <v>Note :-</v>
          </cell>
          <cell r="B150" t="str">
            <v>2.Intermittent rains practically every month resulted in building up level and non utilisation of water due to lack of demand in 1997-98.</v>
          </cell>
          <cell r="C150">
            <v>312.5</v>
          </cell>
          <cell r="D150">
            <v>1500</v>
          </cell>
          <cell r="E150">
            <v>1519.37</v>
          </cell>
          <cell r="F150">
            <v>101.29133333333333</v>
          </cell>
          <cell r="G150">
            <v>72.699726027397261</v>
          </cell>
          <cell r="H150">
            <v>55.502100456621008</v>
          </cell>
        </row>
        <row r="151">
          <cell r="B151" t="str">
            <v>94-95</v>
          </cell>
          <cell r="C151">
            <v>312.5</v>
          </cell>
          <cell r="D151">
            <v>1550</v>
          </cell>
          <cell r="E151">
            <v>1497.8</v>
          </cell>
          <cell r="F151">
            <v>96.632258064516122</v>
          </cell>
          <cell r="G151">
            <v>70</v>
          </cell>
          <cell r="H151">
            <v>54.714155251141555</v>
          </cell>
        </row>
        <row r="152">
          <cell r="B152" t="str">
            <v>95-96</v>
          </cell>
          <cell r="C152">
            <v>312.5</v>
          </cell>
          <cell r="D152">
            <v>1550</v>
          </cell>
          <cell r="E152">
            <v>1814</v>
          </cell>
          <cell r="F152">
            <v>117.03225806451613</v>
          </cell>
          <cell r="G152">
            <v>78.900000000000006</v>
          </cell>
          <cell r="H152">
            <v>66.083788706739526</v>
          </cell>
        </row>
        <row r="153">
          <cell r="B153" t="str">
            <v>96-97</v>
          </cell>
          <cell r="C153">
            <v>312.5</v>
          </cell>
          <cell r="D153">
            <v>1650</v>
          </cell>
          <cell r="E153">
            <v>1819</v>
          </cell>
          <cell r="F153">
            <v>110.24242424242425</v>
          </cell>
          <cell r="G153">
            <v>78</v>
          </cell>
          <cell r="H153">
            <v>66.447488584474883</v>
          </cell>
        </row>
        <row r="154">
          <cell r="B154" t="str">
            <v>97-98</v>
          </cell>
          <cell r="C154">
            <v>312.5</v>
          </cell>
          <cell r="D154">
            <v>1800</v>
          </cell>
          <cell r="E154">
            <v>2122.88</v>
          </cell>
          <cell r="F154">
            <v>117.93777777777778</v>
          </cell>
          <cell r="G154">
            <v>85.2</v>
          </cell>
          <cell r="H154">
            <v>77.548127853881283</v>
          </cell>
        </row>
        <row r="155">
          <cell r="B155" t="str">
            <v>98-99</v>
          </cell>
          <cell r="C155">
            <v>312.5</v>
          </cell>
          <cell r="D155">
            <v>1700</v>
          </cell>
          <cell r="E155">
            <v>1925.81</v>
          </cell>
          <cell r="F155">
            <v>113.28294117647059</v>
          </cell>
          <cell r="G155">
            <v>78.900000000000006</v>
          </cell>
          <cell r="H155">
            <v>70.349223744292232</v>
          </cell>
        </row>
        <row r="156">
          <cell r="B156" t="str">
            <v>99-00</v>
          </cell>
          <cell r="C156">
            <v>312.5</v>
          </cell>
          <cell r="D156">
            <v>2050</v>
          </cell>
          <cell r="E156">
            <v>2102.1999999999998</v>
          </cell>
          <cell r="F156">
            <v>102.5</v>
          </cell>
          <cell r="G156">
            <v>80.8</v>
          </cell>
          <cell r="H156">
            <v>76.599999999999994</v>
          </cell>
        </row>
        <row r="157">
          <cell r="B157" t="str">
            <v>00-01</v>
          </cell>
          <cell r="C157">
            <v>312.5</v>
          </cell>
          <cell r="D157">
            <v>1950</v>
          </cell>
          <cell r="E157">
            <v>1972.36</v>
          </cell>
          <cell r="F157">
            <v>101.15</v>
          </cell>
          <cell r="G157">
            <v>78.77</v>
          </cell>
          <cell r="H157">
            <v>72.05</v>
          </cell>
        </row>
        <row r="158">
          <cell r="A158" t="str">
            <v>Average last 5 years</v>
          </cell>
          <cell r="D158">
            <v>1830</v>
          </cell>
          <cell r="E158">
            <v>1988.45</v>
          </cell>
          <cell r="F158">
            <v>109.02262863933451</v>
          </cell>
          <cell r="G158">
            <v>80.333999999999989</v>
          </cell>
          <cell r="H158">
            <v>72.598968036529669</v>
          </cell>
        </row>
        <row r="159">
          <cell r="A159" t="str">
            <v>SATPURA II</v>
          </cell>
          <cell r="B159" t="str">
            <v>88-89</v>
          </cell>
          <cell r="C159">
            <v>410</v>
          </cell>
          <cell r="D159">
            <v>1800</v>
          </cell>
          <cell r="E159">
            <v>1359.91</v>
          </cell>
          <cell r="F159">
            <v>75.550555555555562</v>
          </cell>
          <cell r="G159">
            <v>64.67</v>
          </cell>
          <cell r="H159">
            <v>37.863626239002116</v>
          </cell>
        </row>
        <row r="160">
          <cell r="B160" t="str">
            <v>89-90</v>
          </cell>
          <cell r="C160">
            <v>410</v>
          </cell>
          <cell r="D160">
            <v>1800</v>
          </cell>
          <cell r="E160">
            <v>1247.99</v>
          </cell>
          <cell r="F160">
            <v>69.332777777777778</v>
          </cell>
          <cell r="G160">
            <v>64.5</v>
          </cell>
          <cell r="H160">
            <v>34.747466310279542</v>
          </cell>
        </row>
        <row r="161">
          <cell r="B161" t="str">
            <v>90-91</v>
          </cell>
          <cell r="C161">
            <v>410</v>
          </cell>
          <cell r="D161">
            <v>1800</v>
          </cell>
          <cell r="E161">
            <v>1143.08</v>
          </cell>
          <cell r="F161">
            <v>63.504444444444445</v>
          </cell>
          <cell r="G161">
            <v>59.01</v>
          </cell>
          <cell r="H161">
            <v>31.826484018264839</v>
          </cell>
        </row>
        <row r="162">
          <cell r="B162" t="str">
            <v>91-92</v>
          </cell>
          <cell r="C162">
            <v>410</v>
          </cell>
          <cell r="D162">
            <v>1800</v>
          </cell>
          <cell r="E162">
            <v>1261.23</v>
          </cell>
          <cell r="F162">
            <v>70.068333333333328</v>
          </cell>
          <cell r="G162">
            <v>57.19</v>
          </cell>
          <cell r="H162">
            <v>35.116104243234211</v>
          </cell>
        </row>
        <row r="163">
          <cell r="B163" t="str">
            <v>92-93</v>
          </cell>
          <cell r="C163">
            <v>410</v>
          </cell>
          <cell r="D163">
            <v>1600</v>
          </cell>
          <cell r="E163">
            <v>1091.3900000000001</v>
          </cell>
          <cell r="F163">
            <v>68.211875000000006</v>
          </cell>
          <cell r="G163">
            <v>52.11</v>
          </cell>
          <cell r="H163">
            <v>30.387292571555857</v>
          </cell>
        </row>
        <row r="164">
          <cell r="B164" t="str">
            <v>93-94</v>
          </cell>
          <cell r="C164">
            <v>410</v>
          </cell>
          <cell r="D164">
            <v>1400</v>
          </cell>
          <cell r="E164">
            <v>1268.5727999999999</v>
          </cell>
          <cell r="F164">
            <v>90.612342857142863</v>
          </cell>
          <cell r="G164">
            <v>50.802958904109587</v>
          </cell>
          <cell r="H164">
            <v>35.320547945205476</v>
          </cell>
        </row>
        <row r="165">
          <cell r="B165" t="str">
            <v>94-95</v>
          </cell>
          <cell r="C165">
            <v>410</v>
          </cell>
          <cell r="D165">
            <v>1400</v>
          </cell>
          <cell r="E165">
            <v>2021.1</v>
          </cell>
          <cell r="F165">
            <v>144.36428571428573</v>
          </cell>
          <cell r="G165">
            <v>74.5</v>
          </cell>
          <cell r="H165">
            <v>56.272970263949212</v>
          </cell>
        </row>
        <row r="166">
          <cell r="B166" t="str">
            <v>95-96</v>
          </cell>
          <cell r="C166">
            <v>410</v>
          </cell>
          <cell r="D166">
            <v>2000</v>
          </cell>
          <cell r="E166">
            <v>2079.3000000000002</v>
          </cell>
          <cell r="F166">
            <v>103.96500000000002</v>
          </cell>
          <cell r="G166">
            <v>77.3</v>
          </cell>
          <cell r="H166">
            <v>57.735239237638289</v>
          </cell>
        </row>
        <row r="167">
          <cell r="B167" t="str">
            <v>96-97</v>
          </cell>
          <cell r="C167">
            <v>410</v>
          </cell>
          <cell r="D167">
            <v>2000</v>
          </cell>
          <cell r="E167">
            <v>2273.1</v>
          </cell>
          <cell r="F167">
            <v>113.655</v>
          </cell>
          <cell r="G167">
            <v>77.599999999999994</v>
          </cell>
          <cell r="H167">
            <v>63.289341797527563</v>
          </cell>
        </row>
        <row r="168">
          <cell r="B168" t="str">
            <v>97-98</v>
          </cell>
          <cell r="C168">
            <v>410</v>
          </cell>
          <cell r="D168">
            <v>2200</v>
          </cell>
          <cell r="E168">
            <v>2601.9899999999998</v>
          </cell>
          <cell r="F168">
            <v>118.27227272727271</v>
          </cell>
          <cell r="G168">
            <v>84.5</v>
          </cell>
          <cell r="H168">
            <v>72.446541931172732</v>
          </cell>
        </row>
        <row r="169">
          <cell r="B169" t="str">
            <v>98-99</v>
          </cell>
          <cell r="C169">
            <v>410</v>
          </cell>
          <cell r="D169">
            <v>2150</v>
          </cell>
          <cell r="E169">
            <v>2881.87</v>
          </cell>
          <cell r="F169">
            <v>134.04046511627908</v>
          </cell>
          <cell r="G169">
            <v>87.5</v>
          </cell>
          <cell r="H169">
            <v>80.239169172513641</v>
          </cell>
        </row>
        <row r="170">
          <cell r="B170" t="str">
            <v>99-00</v>
          </cell>
          <cell r="C170">
            <v>410</v>
          </cell>
          <cell r="D170">
            <v>2700</v>
          </cell>
          <cell r="E170">
            <v>2520.9</v>
          </cell>
          <cell r="F170">
            <v>93.3</v>
          </cell>
          <cell r="G170">
            <v>75.2</v>
          </cell>
          <cell r="H170">
            <v>70</v>
          </cell>
        </row>
        <row r="171">
          <cell r="B171" t="str">
            <v>00-01</v>
          </cell>
          <cell r="C171">
            <v>410</v>
          </cell>
          <cell r="D171">
            <v>2850</v>
          </cell>
          <cell r="E171">
            <v>2450.13</v>
          </cell>
          <cell r="F171">
            <v>85.97</v>
          </cell>
          <cell r="G171">
            <v>77.64</v>
          </cell>
          <cell r="H171">
            <v>68.22</v>
          </cell>
        </row>
        <row r="172">
          <cell r="A172" t="str">
            <v>Average last 5 years</v>
          </cell>
          <cell r="D172">
            <v>2380</v>
          </cell>
          <cell r="E172">
            <v>2545.5980000000004</v>
          </cell>
          <cell r="F172">
            <v>109.04754756871037</v>
          </cell>
          <cell r="G172">
            <v>80.488</v>
          </cell>
          <cell r="H172">
            <v>70.839010580242785</v>
          </cell>
        </row>
        <row r="173">
          <cell r="A173" t="str">
            <v>SATPURA III</v>
          </cell>
          <cell r="B173" t="str">
            <v>88-89</v>
          </cell>
          <cell r="C173">
            <v>420</v>
          </cell>
          <cell r="D173">
            <v>2050</v>
          </cell>
          <cell r="E173">
            <v>1857.99</v>
          </cell>
          <cell r="F173">
            <v>90.633658536585372</v>
          </cell>
          <cell r="G173">
            <v>75.62</v>
          </cell>
          <cell r="H173">
            <v>50.4998369210698</v>
          </cell>
        </row>
        <row r="174">
          <cell r="B174" t="str">
            <v>89-90</v>
          </cell>
          <cell r="C174">
            <v>420</v>
          </cell>
          <cell r="D174">
            <v>2100</v>
          </cell>
          <cell r="E174">
            <v>1805.67</v>
          </cell>
          <cell r="F174">
            <v>85.984285714285718</v>
          </cell>
          <cell r="G174">
            <v>88.7</v>
          </cell>
          <cell r="H174">
            <v>49.077788649706456</v>
          </cell>
        </row>
        <row r="175">
          <cell r="B175" t="str">
            <v>90-91</v>
          </cell>
          <cell r="C175">
            <v>420</v>
          </cell>
          <cell r="D175">
            <v>1950</v>
          </cell>
          <cell r="E175">
            <v>1496.73</v>
          </cell>
          <cell r="F175">
            <v>76.755384615384614</v>
          </cell>
          <cell r="G175">
            <v>67.97</v>
          </cell>
          <cell r="H175">
            <v>40.680854533594257</v>
          </cell>
        </row>
        <row r="176">
          <cell r="B176" t="str">
            <v>91-92</v>
          </cell>
          <cell r="C176">
            <v>420</v>
          </cell>
          <cell r="D176">
            <v>1950</v>
          </cell>
          <cell r="E176">
            <v>1741.07</v>
          </cell>
          <cell r="F176">
            <v>89.285641025641027</v>
          </cell>
          <cell r="G176">
            <v>69.19</v>
          </cell>
          <cell r="H176">
            <v>47.321972167862576</v>
          </cell>
        </row>
        <row r="177">
          <cell r="B177" t="str">
            <v>92-93</v>
          </cell>
          <cell r="C177">
            <v>420</v>
          </cell>
          <cell r="D177">
            <v>1800</v>
          </cell>
          <cell r="E177">
            <v>2011.32</v>
          </cell>
          <cell r="F177">
            <v>111.74</v>
          </cell>
          <cell r="G177">
            <v>81.23</v>
          </cell>
          <cell r="H177">
            <v>54.667318982387478</v>
          </cell>
        </row>
        <row r="178">
          <cell r="B178" t="str">
            <v>93-94</v>
          </cell>
          <cell r="C178">
            <v>420</v>
          </cell>
          <cell r="D178">
            <v>2015</v>
          </cell>
          <cell r="E178">
            <v>2278.799</v>
          </cell>
          <cell r="F178">
            <v>113.0917617866005</v>
          </cell>
          <cell r="G178">
            <v>81.576273972602735</v>
          </cell>
          <cell r="H178">
            <v>61.93735051098065</v>
          </cell>
        </row>
        <row r="179">
          <cell r="B179" t="str">
            <v>94-95</v>
          </cell>
          <cell r="C179">
            <v>420</v>
          </cell>
          <cell r="D179">
            <v>2000</v>
          </cell>
          <cell r="E179">
            <v>2280.8000000000002</v>
          </cell>
          <cell r="F179">
            <v>114.04000000000002</v>
          </cell>
          <cell r="G179">
            <v>85.1</v>
          </cell>
          <cell r="H179">
            <v>61.991737334203094</v>
          </cell>
        </row>
        <row r="180">
          <cell r="B180" t="str">
            <v>95-96</v>
          </cell>
          <cell r="C180">
            <v>420</v>
          </cell>
          <cell r="D180">
            <v>2100</v>
          </cell>
          <cell r="E180">
            <v>2141.3000000000002</v>
          </cell>
          <cell r="F180">
            <v>101.96666666666668</v>
          </cell>
          <cell r="G180">
            <v>77.400000000000006</v>
          </cell>
          <cell r="H180">
            <v>58.041135397692784</v>
          </cell>
        </row>
        <row r="181">
          <cell r="B181" t="str">
            <v>96-97</v>
          </cell>
          <cell r="C181">
            <v>420</v>
          </cell>
          <cell r="D181">
            <v>2100</v>
          </cell>
          <cell r="E181">
            <v>2447.1999999999998</v>
          </cell>
          <cell r="F181">
            <v>116.53333333333332</v>
          </cell>
          <cell r="G181">
            <v>82.1</v>
          </cell>
          <cell r="H181">
            <v>66.514459665144585</v>
          </cell>
        </row>
        <row r="182">
          <cell r="B182" t="str">
            <v>97-98</v>
          </cell>
          <cell r="C182">
            <v>420</v>
          </cell>
          <cell r="D182">
            <v>2300</v>
          </cell>
          <cell r="E182">
            <v>2706.67</v>
          </cell>
          <cell r="F182">
            <v>117.68130434782609</v>
          </cell>
          <cell r="G182">
            <v>82.6</v>
          </cell>
          <cell r="H182">
            <v>73.566808001739503</v>
          </cell>
        </row>
        <row r="183">
          <cell r="B183" t="str">
            <v>98-99</v>
          </cell>
          <cell r="C183">
            <v>420</v>
          </cell>
          <cell r="D183">
            <v>2250</v>
          </cell>
          <cell r="E183">
            <v>2830.37</v>
          </cell>
          <cell r="F183">
            <v>125.79422222222222</v>
          </cell>
          <cell r="G183">
            <v>82.9</v>
          </cell>
          <cell r="H183">
            <v>76.92895194607523</v>
          </cell>
        </row>
        <row r="184">
          <cell r="B184" t="str">
            <v>99-00</v>
          </cell>
          <cell r="C184">
            <v>420</v>
          </cell>
          <cell r="D184">
            <v>2750</v>
          </cell>
          <cell r="E184">
            <v>3093.5</v>
          </cell>
          <cell r="F184">
            <v>112.5</v>
          </cell>
          <cell r="G184">
            <v>87.3</v>
          </cell>
          <cell r="H184">
            <v>83.9</v>
          </cell>
        </row>
        <row r="185">
          <cell r="B185" t="str">
            <v>00-01</v>
          </cell>
          <cell r="C185">
            <v>420</v>
          </cell>
          <cell r="D185">
            <v>2800</v>
          </cell>
          <cell r="E185">
            <v>2780.62</v>
          </cell>
          <cell r="F185">
            <v>97.46</v>
          </cell>
          <cell r="G185">
            <v>79.290000000000006</v>
          </cell>
          <cell r="H185">
            <v>75.58</v>
          </cell>
        </row>
        <row r="186">
          <cell r="A186" t="str">
            <v>Average last 5 years</v>
          </cell>
          <cell r="D186">
            <v>2440</v>
          </cell>
          <cell r="E186">
            <v>2771.672</v>
          </cell>
          <cell r="F186">
            <v>113.99377198067631</v>
          </cell>
          <cell r="G186">
            <v>82.837999999999994</v>
          </cell>
          <cell r="H186">
            <v>75.298043922591859</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row>
        <row r="190">
          <cell r="C190" t="str">
            <v>MW</v>
          </cell>
          <cell r="D190" t="str">
            <v>MKwh</v>
          </cell>
          <cell r="E190" t="str">
            <v>MKwh</v>
          </cell>
          <cell r="F190" t="str">
            <v>%</v>
          </cell>
          <cell r="G190" t="str">
            <v>%</v>
          </cell>
          <cell r="H190" t="str">
            <v>%</v>
          </cell>
        </row>
        <row r="191">
          <cell r="A191" t="str">
            <v>SATPURA</v>
          </cell>
          <cell r="B191" t="str">
            <v>88-89</v>
          </cell>
          <cell r="C191">
            <v>1142.5</v>
          </cell>
          <cell r="D191">
            <v>5500</v>
          </cell>
          <cell r="E191">
            <v>5050.18</v>
          </cell>
          <cell r="F191">
            <v>91.821454545454543</v>
          </cell>
          <cell r="G191">
            <v>72.4782056892779</v>
          </cell>
          <cell r="H191">
            <v>50.459918267837693</v>
          </cell>
        </row>
        <row r="192">
          <cell r="B192" t="str">
            <v>89-90</v>
          </cell>
          <cell r="C192">
            <v>1142.5</v>
          </cell>
          <cell r="D192">
            <v>5475</v>
          </cell>
          <cell r="E192">
            <v>4783.66</v>
          </cell>
          <cell r="F192">
            <v>87.372785388127852</v>
          </cell>
          <cell r="G192">
            <v>76.818052516411385</v>
          </cell>
          <cell r="H192">
            <v>47.796928549304077</v>
          </cell>
        </row>
        <row r="193">
          <cell r="B193" t="str">
            <v>90-91</v>
          </cell>
          <cell r="C193">
            <v>1142.5</v>
          </cell>
          <cell r="D193">
            <v>5450</v>
          </cell>
          <cell r="E193">
            <v>4155.2000000000007</v>
          </cell>
          <cell r="F193">
            <v>76.242201834862399</v>
          </cell>
          <cell r="G193">
            <v>66.023741794310723</v>
          </cell>
          <cell r="H193">
            <v>41.517540441433617</v>
          </cell>
        </row>
        <row r="194">
          <cell r="B194" t="str">
            <v>91-92</v>
          </cell>
          <cell r="C194">
            <v>1142.5</v>
          </cell>
          <cell r="D194">
            <v>5450</v>
          </cell>
          <cell r="E194">
            <v>4387.7699999999995</v>
          </cell>
          <cell r="F194">
            <v>80.509541284403653</v>
          </cell>
          <cell r="G194">
            <v>63.680153172866518</v>
          </cell>
          <cell r="H194">
            <v>43.721526706604003</v>
          </cell>
        </row>
      </sheetData>
      <sheetData sheetId="1">
        <row r="3">
          <cell r="A3" t="str">
            <v>STATION NAME</v>
          </cell>
        </row>
      </sheetData>
      <sheetData sheetId="2">
        <row r="3">
          <cell r="A3" t="str">
            <v>STATION NAME</v>
          </cell>
        </row>
      </sheetData>
      <sheetData sheetId="3">
        <row r="3">
          <cell r="A3" t="str">
            <v>STATION NAME</v>
          </cell>
        </row>
      </sheetData>
      <sheetData sheetId="4" refreshError="1">
        <row r="3">
          <cell r="A3" t="str">
            <v>STATION NAME</v>
          </cell>
          <cell r="B3" t="str">
            <v>YEAR</v>
          </cell>
          <cell r="C3" t="str">
            <v>CAPACITY</v>
          </cell>
          <cell r="D3" t="str">
            <v>TARGET</v>
          </cell>
          <cell r="E3" t="str">
            <v>ACTUAL GENE.</v>
          </cell>
          <cell r="F3" t="str">
            <v>ACHIEVE-MENT</v>
          </cell>
          <cell r="G3" t="str">
            <v>AVAIL-ABILITY</v>
          </cell>
          <cell r="H3" t="str">
            <v>P.L.F.</v>
          </cell>
          <cell r="I3" t="str">
            <v>AUXILIARY CONSUMPTION</v>
          </cell>
          <cell r="J3">
            <v>0</v>
          </cell>
          <cell r="K3" t="str">
            <v>MAXIMUM DEMAND</v>
          </cell>
          <cell r="L3" t="str">
            <v>COAL IN MT</v>
          </cell>
          <cell r="M3">
            <v>0</v>
          </cell>
          <cell r="N3" t="str">
            <v>COAL CONSUMED</v>
          </cell>
          <cell r="O3">
            <v>0</v>
          </cell>
          <cell r="P3" t="str">
            <v>FUEL OIL CONSUMPTION</v>
          </cell>
        </row>
        <row r="4">
          <cell r="A4" t="str">
            <v/>
          </cell>
          <cell r="B4" t="str">
            <v>P A R T I C U L A R S</v>
          </cell>
          <cell r="C4" t="str">
            <v>MW</v>
          </cell>
          <cell r="D4" t="str">
            <v>MKwh</v>
          </cell>
          <cell r="E4" t="str">
            <v>MKwh</v>
          </cell>
          <cell r="F4" t="str">
            <v>%</v>
          </cell>
          <cell r="G4" t="str">
            <v>%</v>
          </cell>
          <cell r="H4" t="str">
            <v>%</v>
          </cell>
          <cell r="I4" t="str">
            <v>MKwh</v>
          </cell>
          <cell r="J4" t="str">
            <v>%</v>
          </cell>
          <cell r="K4" t="str">
            <v>MW</v>
          </cell>
          <cell r="L4" t="str">
            <v>OP.STOCK</v>
          </cell>
          <cell r="M4" t="str">
            <v>RECIEPT</v>
          </cell>
          <cell r="N4" t="str">
            <v>MT</v>
          </cell>
          <cell r="O4" t="str">
            <v>Kg/kWH</v>
          </cell>
          <cell r="P4" t="str">
            <v>KL</v>
          </cell>
          <cell r="Q4" t="str">
            <v>ml/KWH</v>
          </cell>
        </row>
        <row r="5">
          <cell r="A5" t="str">
            <v>KORBA EAST I</v>
          </cell>
          <cell r="B5" t="str">
            <v>88-89</v>
          </cell>
          <cell r="C5">
            <v>90</v>
          </cell>
          <cell r="D5">
            <v>350</v>
          </cell>
          <cell r="E5">
            <v>233.16</v>
          </cell>
          <cell r="F5">
            <v>66.617142857142852</v>
          </cell>
          <cell r="G5">
            <v>45.51</v>
          </cell>
          <cell r="H5">
            <v>29.573820395738203</v>
          </cell>
          <cell r="I5" t="str">
            <v/>
          </cell>
          <cell r="J5">
            <v>0</v>
          </cell>
          <cell r="K5">
            <v>57</v>
          </cell>
          <cell r="L5">
            <v>0</v>
          </cell>
          <cell r="M5">
            <v>0</v>
          </cell>
          <cell r="N5">
            <v>277748</v>
          </cell>
          <cell r="O5">
            <v>1.1912334877337452</v>
          </cell>
          <cell r="P5">
            <v>0</v>
          </cell>
          <cell r="Q5">
            <v>0</v>
          </cell>
        </row>
        <row r="6">
          <cell r="A6">
            <v>2</v>
          </cell>
          <cell r="B6" t="str">
            <v>89-90</v>
          </cell>
          <cell r="C6">
            <v>90</v>
          </cell>
          <cell r="D6">
            <v>315</v>
          </cell>
          <cell r="E6">
            <v>64.739999999999995</v>
          </cell>
          <cell r="F6">
            <v>10.23</v>
          </cell>
          <cell r="G6">
            <v>45.51</v>
          </cell>
          <cell r="H6">
            <v>38.924963924963919</v>
          </cell>
          <cell r="I6" t="str">
            <v/>
          </cell>
          <cell r="J6">
            <v>0</v>
          </cell>
          <cell r="K6">
            <v>60</v>
          </cell>
          <cell r="L6">
            <v>0</v>
          </cell>
          <cell r="M6">
            <v>0</v>
          </cell>
          <cell r="N6">
            <v>71743</v>
          </cell>
          <cell r="O6">
            <v>1.1081711461229535</v>
          </cell>
          <cell r="P6">
            <v>0</v>
          </cell>
          <cell r="Q6">
            <v>0</v>
          </cell>
        </row>
        <row r="7">
          <cell r="A7" t="str">
            <v>KORBA EAST II</v>
          </cell>
          <cell r="B7" t="str">
            <v>88-89</v>
          </cell>
          <cell r="C7">
            <v>200</v>
          </cell>
          <cell r="D7">
            <v>900</v>
          </cell>
          <cell r="E7">
            <v>626.98</v>
          </cell>
          <cell r="F7">
            <v>69.664444444444442</v>
          </cell>
          <cell r="G7">
            <v>53.05</v>
          </cell>
          <cell r="H7">
            <v>35.786529680365298</v>
          </cell>
          <cell r="I7" t="str">
            <v/>
          </cell>
          <cell r="J7">
            <v>0</v>
          </cell>
          <cell r="K7">
            <v>160</v>
          </cell>
          <cell r="L7">
            <v>0</v>
          </cell>
          <cell r="M7">
            <v>0</v>
          </cell>
          <cell r="N7">
            <v>588701</v>
          </cell>
          <cell r="O7">
            <v>0.93894701585377527</v>
          </cell>
          <cell r="P7">
            <v>7154</v>
          </cell>
          <cell r="Q7">
            <v>11.410252320648187</v>
          </cell>
        </row>
        <row r="8">
          <cell r="A8">
            <v>4</v>
          </cell>
          <cell r="B8" t="str">
            <v>89-90</v>
          </cell>
          <cell r="C8">
            <v>200</v>
          </cell>
          <cell r="D8">
            <v>900</v>
          </cell>
          <cell r="E8">
            <v>1032.1500000000001</v>
          </cell>
          <cell r="F8">
            <v>114.68333333333335</v>
          </cell>
          <cell r="G8">
            <v>72.95</v>
          </cell>
          <cell r="H8">
            <v>58.912671232876718</v>
          </cell>
          <cell r="I8">
            <v>119</v>
          </cell>
          <cell r="J8">
            <v>11.529331976941336</v>
          </cell>
          <cell r="K8">
            <v>200</v>
          </cell>
          <cell r="L8">
            <v>0</v>
          </cell>
          <cell r="M8">
            <v>0</v>
          </cell>
          <cell r="N8">
            <v>983703</v>
          </cell>
          <cell r="O8">
            <v>0.95306205493387575</v>
          </cell>
          <cell r="P8">
            <v>4674</v>
          </cell>
          <cell r="Q8">
            <v>4.5284115680860335</v>
          </cell>
        </row>
        <row r="9">
          <cell r="A9">
            <v>5</v>
          </cell>
          <cell r="B9" t="str">
            <v>90-91</v>
          </cell>
          <cell r="C9">
            <v>160</v>
          </cell>
          <cell r="D9">
            <v>1050</v>
          </cell>
          <cell r="E9">
            <v>1019.65</v>
          </cell>
          <cell r="F9">
            <v>97.109523809523807</v>
          </cell>
          <cell r="G9">
            <v>76.790000000000006</v>
          </cell>
          <cell r="H9">
            <v>72.749001141552512</v>
          </cell>
          <cell r="I9">
            <v>126</v>
          </cell>
          <cell r="J9">
            <v>12.357181385769627</v>
          </cell>
          <cell r="K9">
            <v>176</v>
          </cell>
          <cell r="L9">
            <v>0</v>
          </cell>
          <cell r="M9">
            <v>0</v>
          </cell>
          <cell r="N9">
            <v>985516</v>
          </cell>
          <cell r="O9">
            <v>0.9665238071887412</v>
          </cell>
          <cell r="P9">
            <v>4737</v>
          </cell>
          <cell r="Q9">
            <v>4.6457117638405334</v>
          </cell>
        </row>
        <row r="10">
          <cell r="A10">
            <v>6</v>
          </cell>
          <cell r="B10" t="str">
            <v>91-92</v>
          </cell>
          <cell r="C10">
            <v>160</v>
          </cell>
          <cell r="D10">
            <v>840</v>
          </cell>
          <cell r="E10">
            <v>623.36</v>
          </cell>
          <cell r="F10">
            <v>74.209523809523816</v>
          </cell>
          <cell r="G10">
            <v>55.55</v>
          </cell>
          <cell r="H10">
            <v>44.474885844748862</v>
          </cell>
          <cell r="I10">
            <v>91.84</v>
          </cell>
          <cell r="J10">
            <v>14.733059548254619</v>
          </cell>
          <cell r="K10">
            <v>146</v>
          </cell>
          <cell r="L10">
            <v>0</v>
          </cell>
          <cell r="M10">
            <v>0</v>
          </cell>
          <cell r="N10">
            <v>626484</v>
          </cell>
          <cell r="O10">
            <v>1.0050115503080082</v>
          </cell>
          <cell r="P10">
            <v>6372</v>
          </cell>
          <cell r="Q10">
            <v>10.222022587268993</v>
          </cell>
        </row>
        <row r="11">
          <cell r="A11" t="str">
            <v>a</v>
          </cell>
          <cell r="B11" t="str">
            <v>92-93</v>
          </cell>
          <cell r="C11">
            <v>160</v>
          </cell>
          <cell r="D11">
            <v>840</v>
          </cell>
          <cell r="E11">
            <v>725.76</v>
          </cell>
          <cell r="F11">
            <v>86.4</v>
          </cell>
          <cell r="G11">
            <v>61.32</v>
          </cell>
          <cell r="H11">
            <v>51.780821917808218</v>
          </cell>
          <cell r="I11">
            <v>104.13</v>
          </cell>
          <cell r="J11">
            <v>14.347718253968255</v>
          </cell>
          <cell r="K11">
            <v>192</v>
          </cell>
          <cell r="L11">
            <v>0</v>
          </cell>
          <cell r="M11">
            <v>0</v>
          </cell>
          <cell r="N11">
            <v>745282</v>
          </cell>
          <cell r="O11">
            <v>1.0268986992945326</v>
          </cell>
          <cell r="P11">
            <v>7889</v>
          </cell>
          <cell r="Q11">
            <v>10.869984567901234</v>
          </cell>
        </row>
        <row r="12">
          <cell r="A12" t="str">
            <v>b</v>
          </cell>
          <cell r="B12" t="str">
            <v>93-94</v>
          </cell>
          <cell r="C12">
            <v>160</v>
          </cell>
          <cell r="D12">
            <v>850</v>
          </cell>
          <cell r="E12">
            <v>726.2</v>
          </cell>
          <cell r="F12">
            <v>85.435294117647061</v>
          </cell>
          <cell r="G12">
            <v>60.264794520547945</v>
          </cell>
          <cell r="H12">
            <v>51.812214611872143</v>
          </cell>
          <cell r="I12">
            <v>102.85735</v>
          </cell>
          <cell r="J12">
            <v>14.163777196364638</v>
          </cell>
          <cell r="K12">
            <v>164</v>
          </cell>
          <cell r="L12">
            <v>0</v>
          </cell>
          <cell r="M12">
            <v>0</v>
          </cell>
          <cell r="N12">
            <v>747152</v>
          </cell>
          <cell r="O12">
            <v>1.0288515560451665</v>
          </cell>
          <cell r="P12">
            <v>6596.07</v>
          </cell>
          <cell r="Q12">
            <v>9.0829936656568435</v>
          </cell>
        </row>
        <row r="13">
          <cell r="A13" t="str">
            <v>c</v>
          </cell>
          <cell r="B13" t="str">
            <v>94-95</v>
          </cell>
          <cell r="C13">
            <v>160</v>
          </cell>
          <cell r="D13">
            <v>850</v>
          </cell>
          <cell r="E13">
            <v>797.1</v>
          </cell>
          <cell r="F13">
            <v>93.776470588235298</v>
          </cell>
          <cell r="G13">
            <v>67.2</v>
          </cell>
          <cell r="H13">
            <v>56.87071917808219</v>
          </cell>
          <cell r="I13">
            <v>111.1</v>
          </cell>
          <cell r="J13">
            <v>13.938025341864257</v>
          </cell>
          <cell r="K13">
            <v>182</v>
          </cell>
          <cell r="L13">
            <v>0</v>
          </cell>
          <cell r="M13">
            <v>0</v>
          </cell>
          <cell r="N13">
            <v>830584</v>
          </cell>
          <cell r="O13">
            <v>1.0420072763768662</v>
          </cell>
          <cell r="P13">
            <v>10237</v>
          </cell>
          <cell r="Q13">
            <v>12.842805168736669</v>
          </cell>
        </row>
        <row r="14">
          <cell r="A14" t="str">
            <v>d</v>
          </cell>
          <cell r="B14" t="str">
            <v>95-96</v>
          </cell>
          <cell r="C14">
            <v>160</v>
          </cell>
          <cell r="D14">
            <v>900</v>
          </cell>
          <cell r="E14">
            <v>1017.6</v>
          </cell>
          <cell r="F14">
            <v>113.06666666666666</v>
          </cell>
          <cell r="G14">
            <v>76.7</v>
          </cell>
          <cell r="H14">
            <v>72.404371584699447</v>
          </cell>
          <cell r="I14">
            <v>127</v>
          </cell>
          <cell r="J14">
            <v>12.480345911949685</v>
          </cell>
          <cell r="K14">
            <v>192</v>
          </cell>
          <cell r="L14">
            <v>0</v>
          </cell>
          <cell r="M14">
            <v>0</v>
          </cell>
          <cell r="N14">
            <v>1055897</v>
          </cell>
          <cell r="O14">
            <v>1.0376346305031448</v>
          </cell>
          <cell r="P14">
            <v>6774</v>
          </cell>
          <cell r="Q14">
            <v>6.6568396226415096</v>
          </cell>
        </row>
        <row r="15">
          <cell r="A15" t="str">
            <v>e</v>
          </cell>
          <cell r="B15" t="str">
            <v>96-97</v>
          </cell>
          <cell r="C15">
            <v>160</v>
          </cell>
          <cell r="D15">
            <v>900</v>
          </cell>
          <cell r="E15">
            <v>1111.0999999999999</v>
          </cell>
          <cell r="F15">
            <v>123.45555555555553</v>
          </cell>
          <cell r="G15">
            <v>81.400000000000006</v>
          </cell>
          <cell r="H15">
            <v>79.273687214611869</v>
          </cell>
          <cell r="I15">
            <v>128.80000000000001</v>
          </cell>
          <cell r="J15">
            <v>11.592115921159214</v>
          </cell>
          <cell r="K15">
            <v>196</v>
          </cell>
          <cell r="L15">
            <v>0</v>
          </cell>
          <cell r="M15">
            <v>0</v>
          </cell>
          <cell r="N15">
            <v>1098156</v>
          </cell>
          <cell r="O15">
            <v>0.98835028350283505</v>
          </cell>
          <cell r="P15">
            <v>6387</v>
          </cell>
          <cell r="Q15">
            <v>5.7483574835748366</v>
          </cell>
        </row>
        <row r="16">
          <cell r="A16" t="str">
            <v>f</v>
          </cell>
          <cell r="B16" t="str">
            <v>97-98</v>
          </cell>
          <cell r="C16">
            <v>160</v>
          </cell>
          <cell r="D16">
            <v>1050</v>
          </cell>
          <cell r="E16">
            <v>1123.95</v>
          </cell>
          <cell r="F16">
            <v>107.04285714285714</v>
          </cell>
          <cell r="G16">
            <v>83.5</v>
          </cell>
          <cell r="H16">
            <v>80.190496575342465</v>
          </cell>
          <cell r="I16">
            <v>132.66300000000001</v>
          </cell>
          <cell r="J16">
            <v>11.803283064193247</v>
          </cell>
          <cell r="K16">
            <v>190</v>
          </cell>
          <cell r="L16">
            <v>0</v>
          </cell>
          <cell r="M16">
            <v>0</v>
          </cell>
          <cell r="N16">
            <v>1049273</v>
          </cell>
          <cell r="O16">
            <v>0.93355843231460478</v>
          </cell>
          <cell r="P16">
            <v>5874</v>
          </cell>
          <cell r="Q16">
            <v>5.2262111303883625</v>
          </cell>
        </row>
        <row r="17">
          <cell r="A17" t="str">
            <v>g</v>
          </cell>
          <cell r="B17" t="str">
            <v>98-99</v>
          </cell>
          <cell r="C17">
            <v>160</v>
          </cell>
          <cell r="D17">
            <v>1000</v>
          </cell>
          <cell r="E17">
            <v>827.49</v>
          </cell>
          <cell r="F17">
            <v>82.748999999999995</v>
          </cell>
          <cell r="G17">
            <v>59.9</v>
          </cell>
          <cell r="H17">
            <v>59.038955479452056</v>
          </cell>
          <cell r="I17">
            <v>98.7</v>
          </cell>
          <cell r="J17">
            <v>11.927636587753327</v>
          </cell>
          <cell r="K17">
            <v>188</v>
          </cell>
          <cell r="L17">
            <v>0</v>
          </cell>
          <cell r="M17">
            <v>0</v>
          </cell>
          <cell r="N17">
            <v>770211</v>
          </cell>
          <cell r="O17">
            <v>0.93077982815502303</v>
          </cell>
          <cell r="P17">
            <v>3594</v>
          </cell>
          <cell r="Q17">
            <v>4.3432549033825181</v>
          </cell>
        </row>
        <row r="18">
          <cell r="A18" t="str">
            <v>h</v>
          </cell>
          <cell r="B18" t="str">
            <v>99-00</v>
          </cell>
          <cell r="C18">
            <v>160</v>
          </cell>
          <cell r="D18">
            <v>900</v>
          </cell>
          <cell r="E18">
            <v>991.4</v>
          </cell>
          <cell r="F18">
            <v>110.15555555555555</v>
          </cell>
          <cell r="G18">
            <v>76.5</v>
          </cell>
          <cell r="H18">
            <v>70.5</v>
          </cell>
          <cell r="I18">
            <v>123.9</v>
          </cell>
          <cell r="J18">
            <v>12.5</v>
          </cell>
          <cell r="K18">
            <v>172</v>
          </cell>
          <cell r="L18">
            <v>0</v>
          </cell>
          <cell r="M18">
            <v>0</v>
          </cell>
          <cell r="N18">
            <v>945093</v>
          </cell>
          <cell r="O18">
            <v>0.95</v>
          </cell>
          <cell r="P18">
            <v>4874</v>
          </cell>
          <cell r="Q18">
            <v>4.9162800080693971</v>
          </cell>
        </row>
        <row r="19">
          <cell r="A19">
            <v>7</v>
          </cell>
          <cell r="B19" t="str">
            <v>00-01</v>
          </cell>
          <cell r="C19">
            <v>160</v>
          </cell>
          <cell r="D19">
            <v>850</v>
          </cell>
          <cell r="E19">
            <v>889.2</v>
          </cell>
          <cell r="F19">
            <v>104.61176470588235</v>
          </cell>
          <cell r="G19">
            <v>64.37</v>
          </cell>
          <cell r="H19">
            <v>63.44</v>
          </cell>
          <cell r="I19">
            <v>107.73</v>
          </cell>
          <cell r="J19">
            <v>12.12</v>
          </cell>
          <cell r="K19">
            <v>180</v>
          </cell>
          <cell r="L19">
            <v>0</v>
          </cell>
          <cell r="M19">
            <v>0</v>
          </cell>
          <cell r="N19">
            <v>852784</v>
          </cell>
          <cell r="O19">
            <v>0.95899999999999996</v>
          </cell>
          <cell r="P19">
            <v>3494</v>
          </cell>
          <cell r="Q19">
            <v>3.93</v>
          </cell>
        </row>
        <row r="20">
          <cell r="A20" t="str">
            <v>Average last 5 years</v>
          </cell>
          <cell r="B20">
            <v>0</v>
          </cell>
          <cell r="C20" t="str">
            <v>No</v>
          </cell>
          <cell r="D20">
            <v>940</v>
          </cell>
          <cell r="E20">
            <v>988.62800000000004</v>
          </cell>
          <cell r="F20">
            <v>105.60294659197011</v>
          </cell>
          <cell r="G20">
            <v>73.134</v>
          </cell>
          <cell r="H20">
            <v>70.488627853881283</v>
          </cell>
          <cell r="I20">
            <v>118.3586</v>
          </cell>
          <cell r="J20">
            <v>11.988607114621157</v>
          </cell>
          <cell r="K20">
            <v>185.2</v>
          </cell>
          <cell r="L20">
            <v>0</v>
          </cell>
          <cell r="M20">
            <v>0</v>
          </cell>
          <cell r="N20">
            <v>943103.4</v>
          </cell>
          <cell r="O20">
            <v>0.95233770879449242</v>
          </cell>
          <cell r="P20">
            <v>4844.6000000000004</v>
          </cell>
          <cell r="Q20">
            <v>4.832820705083023</v>
          </cell>
        </row>
        <row r="21">
          <cell r="A21" t="str">
            <v>KORBA EAST III</v>
          </cell>
          <cell r="B21" t="str">
            <v>88-89</v>
          </cell>
          <cell r="C21">
            <v>240</v>
          </cell>
          <cell r="D21">
            <v>1200</v>
          </cell>
          <cell r="E21">
            <v>1075.1099999999999</v>
          </cell>
          <cell r="F21">
            <v>89.592499999999987</v>
          </cell>
          <cell r="G21">
            <v>73.069999999999993</v>
          </cell>
          <cell r="H21">
            <v>51.137271689497709</v>
          </cell>
          <cell r="I21" t="str">
            <v/>
          </cell>
          <cell r="J21">
            <v>0</v>
          </cell>
          <cell r="K21">
            <v>212</v>
          </cell>
          <cell r="L21">
            <v>0</v>
          </cell>
          <cell r="M21">
            <v>0</v>
          </cell>
          <cell r="N21">
            <v>978858</v>
          </cell>
          <cell r="O21">
            <v>0.9104724167759578</v>
          </cell>
          <cell r="P21">
            <v>19275</v>
          </cell>
          <cell r="Q21">
            <v>17.928398024388205</v>
          </cell>
        </row>
        <row r="22">
          <cell r="A22">
            <v>8</v>
          </cell>
          <cell r="B22" t="str">
            <v>89-90</v>
          </cell>
          <cell r="C22">
            <v>240</v>
          </cell>
          <cell r="D22">
            <v>1110</v>
          </cell>
          <cell r="E22">
            <v>1193.79</v>
          </cell>
          <cell r="F22">
            <v>107.54864864864865</v>
          </cell>
          <cell r="G22">
            <v>78.05</v>
          </cell>
          <cell r="H22">
            <v>56.782248858447488</v>
          </cell>
          <cell r="I22">
            <v>114</v>
          </cell>
          <cell r="J22">
            <v>9.5494182393888369</v>
          </cell>
          <cell r="K22">
            <v>224</v>
          </cell>
          <cell r="L22">
            <v>0</v>
          </cell>
          <cell r="M22">
            <v>0</v>
          </cell>
          <cell r="N22">
            <v>1094158</v>
          </cell>
          <cell r="O22">
            <v>0.916541435260808</v>
          </cell>
          <cell r="P22">
            <v>18208</v>
          </cell>
          <cell r="Q22">
            <v>15.252263798490523</v>
          </cell>
        </row>
        <row r="23">
          <cell r="A23" t="str">
            <v>a</v>
          </cell>
          <cell r="B23" t="str">
            <v>90-91</v>
          </cell>
          <cell r="C23">
            <v>240</v>
          </cell>
          <cell r="D23">
            <v>1250</v>
          </cell>
          <cell r="E23">
            <v>1137.1400000000001</v>
          </cell>
          <cell r="F23">
            <v>90.97120000000001</v>
          </cell>
          <cell r="G23">
            <v>73.55</v>
          </cell>
          <cell r="H23">
            <v>54.087709284627103</v>
          </cell>
          <cell r="I23">
            <v>113</v>
          </cell>
          <cell r="J23">
            <v>9.9372108975148166</v>
          </cell>
          <cell r="K23">
            <v>215</v>
          </cell>
          <cell r="L23">
            <v>0</v>
          </cell>
          <cell r="M23">
            <v>0</v>
          </cell>
          <cell r="N23">
            <v>1065421</v>
          </cell>
          <cell r="O23">
            <v>0.93693036917178185</v>
          </cell>
          <cell r="P23">
            <v>14929</v>
          </cell>
          <cell r="Q23">
            <v>13.128550574247672</v>
          </cell>
        </row>
        <row r="24">
          <cell r="A24" t="str">
            <v>b</v>
          </cell>
          <cell r="B24" t="str">
            <v>91-92</v>
          </cell>
          <cell r="C24">
            <v>240</v>
          </cell>
          <cell r="D24">
            <v>1200</v>
          </cell>
          <cell r="E24">
            <v>850.6</v>
          </cell>
          <cell r="F24">
            <v>70.88333333333334</v>
          </cell>
          <cell r="G24">
            <v>60.67</v>
          </cell>
          <cell r="H24">
            <v>40.458523592085236</v>
          </cell>
          <cell r="I24">
            <v>93.49</v>
          </cell>
          <cell r="J24">
            <v>10.99106513049612</v>
          </cell>
          <cell r="K24">
            <v>218</v>
          </cell>
          <cell r="L24">
            <v>0</v>
          </cell>
          <cell r="M24">
            <v>0</v>
          </cell>
          <cell r="N24">
            <v>821535</v>
          </cell>
          <cell r="O24">
            <v>0.96583000235128147</v>
          </cell>
          <cell r="P24">
            <v>13865</v>
          </cell>
          <cell r="Q24">
            <v>16.300258640959321</v>
          </cell>
        </row>
        <row r="25">
          <cell r="A25" t="str">
            <v>c</v>
          </cell>
          <cell r="B25" t="str">
            <v>92-93</v>
          </cell>
          <cell r="C25">
            <v>240</v>
          </cell>
          <cell r="D25">
            <v>1100</v>
          </cell>
          <cell r="E25">
            <v>866.45</v>
          </cell>
          <cell r="F25">
            <v>78.768181818181816</v>
          </cell>
          <cell r="G25">
            <v>60.12</v>
          </cell>
          <cell r="H25">
            <v>41.212423896499239</v>
          </cell>
          <cell r="I25">
            <v>93.94</v>
          </cell>
          <cell r="J25">
            <v>10.841941254544405</v>
          </cell>
          <cell r="K25">
            <v>220</v>
          </cell>
          <cell r="L25">
            <v>0</v>
          </cell>
          <cell r="M25">
            <v>0</v>
          </cell>
          <cell r="N25">
            <v>837244</v>
          </cell>
          <cell r="O25">
            <v>0.96629234231634831</v>
          </cell>
          <cell r="P25">
            <v>13463</v>
          </cell>
          <cell r="Q25">
            <v>15.538115298055283</v>
          </cell>
        </row>
        <row r="26">
          <cell r="A26" t="str">
            <v>d</v>
          </cell>
          <cell r="B26" t="str">
            <v>93-94</v>
          </cell>
          <cell r="C26">
            <v>240</v>
          </cell>
          <cell r="D26">
            <v>1200</v>
          </cell>
          <cell r="E26">
            <v>1009.737</v>
          </cell>
          <cell r="F26">
            <v>84.144750000000002</v>
          </cell>
          <cell r="G26">
            <v>68.032301369863021</v>
          </cell>
          <cell r="H26">
            <v>48.027825342465754</v>
          </cell>
          <cell r="I26">
            <v>106.832292</v>
          </cell>
          <cell r="J26">
            <v>10.580209698168929</v>
          </cell>
          <cell r="K26">
            <v>216</v>
          </cell>
          <cell r="L26">
            <v>0</v>
          </cell>
          <cell r="M26">
            <v>0</v>
          </cell>
          <cell r="N26">
            <v>1033657</v>
          </cell>
          <cell r="O26">
            <v>1.0236893369263482</v>
          </cell>
          <cell r="P26">
            <v>9864.48</v>
          </cell>
          <cell r="Q26">
            <v>9.7693557827434265</v>
          </cell>
        </row>
        <row r="27">
          <cell r="A27" t="str">
            <v>e</v>
          </cell>
          <cell r="B27" t="str">
            <v>94-95</v>
          </cell>
          <cell r="C27">
            <v>240</v>
          </cell>
          <cell r="D27">
            <v>1150</v>
          </cell>
          <cell r="E27">
            <v>1103</v>
          </cell>
          <cell r="F27">
            <v>95.913043478260875</v>
          </cell>
          <cell r="G27">
            <v>76.5</v>
          </cell>
          <cell r="H27">
            <v>52.463850837138509</v>
          </cell>
          <cell r="I27">
            <v>121.3</v>
          </cell>
          <cell r="J27">
            <v>10.99728014505893</v>
          </cell>
          <cell r="K27">
            <v>217</v>
          </cell>
          <cell r="L27">
            <v>0</v>
          </cell>
          <cell r="M27">
            <v>0</v>
          </cell>
          <cell r="N27">
            <v>1127339</v>
          </cell>
          <cell r="O27">
            <v>1.0220661831368993</v>
          </cell>
          <cell r="P27">
            <v>19357</v>
          </cell>
          <cell r="Q27">
            <v>17.5494106980961</v>
          </cell>
        </row>
        <row r="28">
          <cell r="A28">
            <v>9</v>
          </cell>
          <cell r="B28" t="str">
            <v>95-96</v>
          </cell>
          <cell r="C28">
            <v>240</v>
          </cell>
          <cell r="D28">
            <v>1150</v>
          </cell>
          <cell r="E28">
            <v>1114.5</v>
          </cell>
          <cell r="F28">
            <v>96.913043478260875</v>
          </cell>
          <cell r="G28">
            <v>72.2</v>
          </cell>
          <cell r="H28">
            <v>52.866006375227684</v>
          </cell>
          <cell r="I28">
            <v>119.5</v>
          </cell>
          <cell r="J28">
            <v>10.722296994167788</v>
          </cell>
          <cell r="K28">
            <v>214</v>
          </cell>
          <cell r="L28">
            <v>0</v>
          </cell>
          <cell r="M28">
            <v>0</v>
          </cell>
          <cell r="N28">
            <v>1148422</v>
          </cell>
          <cell r="O28">
            <v>1.0304369672498879</v>
          </cell>
          <cell r="P28">
            <v>9390</v>
          </cell>
          <cell r="Q28">
            <v>8.4253028263795429</v>
          </cell>
        </row>
        <row r="29">
          <cell r="A29">
            <v>10</v>
          </cell>
          <cell r="B29" t="str">
            <v>96-97</v>
          </cell>
          <cell r="C29">
            <v>240</v>
          </cell>
          <cell r="D29">
            <v>1200</v>
          </cell>
          <cell r="E29">
            <v>1261.0999999999999</v>
          </cell>
          <cell r="F29">
            <v>105.09166666666665</v>
          </cell>
          <cell r="G29">
            <v>78.599999999999994</v>
          </cell>
          <cell r="H29">
            <v>59.983828006088274</v>
          </cell>
          <cell r="I29">
            <v>130.69999999999999</v>
          </cell>
          <cell r="J29">
            <v>10.363967964475457</v>
          </cell>
          <cell r="K29">
            <v>217</v>
          </cell>
          <cell r="L29">
            <v>0</v>
          </cell>
          <cell r="M29">
            <v>0</v>
          </cell>
          <cell r="N29">
            <v>1215835</v>
          </cell>
          <cell r="O29">
            <v>0.96410673221790499</v>
          </cell>
          <cell r="P29">
            <v>7474</v>
          </cell>
          <cell r="Q29">
            <v>5.9265720402822932</v>
          </cell>
        </row>
        <row r="30">
          <cell r="A30">
            <v>11</v>
          </cell>
          <cell r="B30" t="str">
            <v>97-98</v>
          </cell>
          <cell r="C30">
            <v>240</v>
          </cell>
          <cell r="D30">
            <v>1000</v>
          </cell>
          <cell r="E30">
            <v>1352.17</v>
          </cell>
          <cell r="F30">
            <v>135.21700000000001</v>
          </cell>
          <cell r="G30">
            <v>83.4</v>
          </cell>
          <cell r="H30">
            <v>64.31554414003044</v>
          </cell>
          <cell r="I30">
            <v>139.19800000000001</v>
          </cell>
          <cell r="J30">
            <v>10.294415643003468</v>
          </cell>
          <cell r="K30">
            <v>213</v>
          </cell>
          <cell r="L30">
            <v>0</v>
          </cell>
          <cell r="M30">
            <v>0</v>
          </cell>
          <cell r="N30">
            <v>1152800</v>
          </cell>
          <cell r="O30">
            <v>0.85255552186485428</v>
          </cell>
          <cell r="P30">
            <v>6231</v>
          </cell>
          <cell r="Q30">
            <v>4.6081483837091488</v>
          </cell>
        </row>
        <row r="31">
          <cell r="A31">
            <v>12</v>
          </cell>
          <cell r="B31" t="str">
            <v>98-99</v>
          </cell>
          <cell r="C31">
            <v>240</v>
          </cell>
          <cell r="D31">
            <v>1100</v>
          </cell>
          <cell r="E31">
            <v>969.66</v>
          </cell>
          <cell r="F31">
            <v>88.150909090909096</v>
          </cell>
          <cell r="G31">
            <v>59.9</v>
          </cell>
          <cell r="H31">
            <v>46.121575342465754</v>
          </cell>
          <cell r="I31">
            <v>104.9</v>
          </cell>
          <cell r="J31">
            <v>10.818224944826023</v>
          </cell>
          <cell r="K31">
            <v>205</v>
          </cell>
          <cell r="L31">
            <v>0</v>
          </cell>
          <cell r="M31">
            <v>0</v>
          </cell>
          <cell r="N31">
            <v>842753</v>
          </cell>
          <cell r="O31">
            <v>0.86912216653259911</v>
          </cell>
          <cell r="P31">
            <v>4062</v>
          </cell>
          <cell r="Q31">
            <v>4.1890972093311056</v>
          </cell>
        </row>
        <row r="32">
          <cell r="A32">
            <v>13</v>
          </cell>
          <cell r="B32" t="str">
            <v>99-00</v>
          </cell>
          <cell r="C32">
            <v>240</v>
          </cell>
          <cell r="D32">
            <v>1000</v>
          </cell>
          <cell r="E32">
            <v>1349.3</v>
          </cell>
          <cell r="F32">
            <v>150.1</v>
          </cell>
          <cell r="G32">
            <v>84.2</v>
          </cell>
          <cell r="H32">
            <v>64</v>
          </cell>
          <cell r="I32">
            <v>136.1</v>
          </cell>
          <cell r="J32">
            <v>10.1</v>
          </cell>
          <cell r="K32">
            <v>208</v>
          </cell>
          <cell r="L32">
            <v>0</v>
          </cell>
          <cell r="M32">
            <v>0</v>
          </cell>
          <cell r="N32">
            <v>1212963</v>
          </cell>
          <cell r="O32">
            <v>0.9</v>
          </cell>
          <cell r="P32">
            <v>5019</v>
          </cell>
          <cell r="Q32">
            <v>3.72</v>
          </cell>
        </row>
        <row r="33">
          <cell r="A33">
            <v>14</v>
          </cell>
          <cell r="B33" t="str">
            <v>00-01</v>
          </cell>
          <cell r="C33">
            <v>240</v>
          </cell>
          <cell r="D33">
            <v>1150</v>
          </cell>
          <cell r="E33">
            <v>1293.6300000000001</v>
          </cell>
          <cell r="F33">
            <v>112.48956521739132</v>
          </cell>
          <cell r="G33">
            <v>81.05</v>
          </cell>
          <cell r="H33">
            <v>61.53</v>
          </cell>
          <cell r="I33">
            <v>128.52000000000001</v>
          </cell>
          <cell r="J33">
            <v>9.93</v>
          </cell>
          <cell r="K33">
            <v>206</v>
          </cell>
          <cell r="L33">
            <v>0</v>
          </cell>
          <cell r="M33">
            <v>0</v>
          </cell>
          <cell r="N33">
            <v>1151942</v>
          </cell>
          <cell r="O33">
            <v>0.89</v>
          </cell>
          <cell r="P33">
            <v>5085</v>
          </cell>
          <cell r="Q33">
            <v>3.93</v>
          </cell>
        </row>
        <row r="34">
          <cell r="A34" t="str">
            <v>Average last 5 years</v>
          </cell>
          <cell r="B34" t="str">
            <v>Cost of  Fuels  per  Kwh  Generated</v>
          </cell>
          <cell r="C34" t="str">
            <v>Paise</v>
          </cell>
          <cell r="D34">
            <v>1090</v>
          </cell>
          <cell r="E34">
            <v>1245.172</v>
          </cell>
          <cell r="F34">
            <v>118.20982819499341</v>
          </cell>
          <cell r="G34">
            <v>77.430000000000007</v>
          </cell>
          <cell r="H34">
            <v>59.190189497716894</v>
          </cell>
          <cell r="I34">
            <v>127.8836</v>
          </cell>
          <cell r="J34">
            <v>10.301321710460989</v>
          </cell>
          <cell r="K34">
            <v>209.8</v>
          </cell>
          <cell r="L34">
            <v>0</v>
          </cell>
          <cell r="M34">
            <v>0</v>
          </cell>
          <cell r="N34">
            <v>1115258.6000000001</v>
          </cell>
          <cell r="O34">
            <v>0.89515688412307171</v>
          </cell>
          <cell r="P34">
            <v>5574.2</v>
          </cell>
          <cell r="Q34">
            <v>4.4747635266645087</v>
          </cell>
        </row>
        <row r="35">
          <cell r="A35" t="str">
            <v>KORBA EAST</v>
          </cell>
          <cell r="B35" t="str">
            <v>88-89</v>
          </cell>
          <cell r="C35">
            <v>530</v>
          </cell>
          <cell r="D35">
            <v>2450</v>
          </cell>
          <cell r="E35">
            <v>1935.25</v>
          </cell>
          <cell r="F35">
            <v>78.989795918367349</v>
          </cell>
          <cell r="G35">
            <v>60.835283018867919</v>
          </cell>
          <cell r="H35">
            <v>41.682820711639529</v>
          </cell>
          <cell r="I35">
            <v>0</v>
          </cell>
          <cell r="J35">
            <v>0</v>
          </cell>
          <cell r="K35" t="str">
            <v/>
          </cell>
          <cell r="L35" t="str">
            <v/>
          </cell>
          <cell r="M35" t="str">
            <v/>
          </cell>
          <cell r="N35">
            <v>1845307</v>
          </cell>
          <cell r="O35">
            <v>0.95352383412995734</v>
          </cell>
          <cell r="P35">
            <v>26429</v>
          </cell>
          <cell r="Q35">
            <v>13.656633509882445</v>
          </cell>
        </row>
        <row r="36">
          <cell r="A36">
            <v>17</v>
          </cell>
          <cell r="B36" t="str">
            <v>89-90</v>
          </cell>
          <cell r="C36">
            <v>530</v>
          </cell>
          <cell r="D36">
            <v>2325</v>
          </cell>
          <cell r="E36">
            <v>2290.6799999999998</v>
          </cell>
          <cell r="F36">
            <v>98.523870967741928</v>
          </cell>
          <cell r="G36">
            <v>70.599811320754725</v>
          </cell>
          <cell r="H36">
            <v>49.338330317911598</v>
          </cell>
          <cell r="I36">
            <v>233</v>
          </cell>
          <cell r="J36">
            <v>10.171652085843506</v>
          </cell>
          <cell r="K36" t="str">
            <v/>
          </cell>
          <cell r="L36">
            <v>126109</v>
          </cell>
          <cell r="M36">
            <v>2052076</v>
          </cell>
          <cell r="N36">
            <v>2149604</v>
          </cell>
          <cell r="O36">
            <v>0.93841304765397171</v>
          </cell>
          <cell r="P36">
            <v>22882</v>
          </cell>
          <cell r="Q36">
            <v>9.9891735205266574</v>
          </cell>
        </row>
        <row r="37">
          <cell r="A37">
            <v>18</v>
          </cell>
          <cell r="B37" t="str">
            <v>90-91</v>
          </cell>
          <cell r="C37">
            <v>400</v>
          </cell>
          <cell r="D37">
            <v>2300</v>
          </cell>
          <cell r="E37">
            <v>2156.79</v>
          </cell>
          <cell r="F37">
            <v>93.773478260869567</v>
          </cell>
          <cell r="G37">
            <v>74.846000000000004</v>
          </cell>
          <cell r="H37">
            <v>61.552226027397261</v>
          </cell>
          <cell r="I37">
            <v>239</v>
          </cell>
          <cell r="J37">
            <v>11.081282832357346</v>
          </cell>
          <cell r="K37" t="str">
            <v/>
          </cell>
          <cell r="L37">
            <v>140564</v>
          </cell>
          <cell r="M37">
            <v>1960713</v>
          </cell>
          <cell r="N37">
            <v>2050937</v>
          </cell>
          <cell r="O37">
            <v>0.9509210447006895</v>
          </cell>
          <cell r="P37">
            <v>19666</v>
          </cell>
          <cell r="Q37">
            <v>9.1181802586250864</v>
          </cell>
        </row>
        <row r="38">
          <cell r="A38" t="str">
            <v>Note :-</v>
          </cell>
          <cell r="B38" t="str">
            <v>91-92</v>
          </cell>
          <cell r="C38">
            <v>400</v>
          </cell>
          <cell r="D38">
            <v>2040</v>
          </cell>
          <cell r="E38">
            <v>1473.96</v>
          </cell>
          <cell r="F38">
            <v>72.252941176470586</v>
          </cell>
          <cell r="G38">
            <v>58.622000000000007</v>
          </cell>
          <cell r="H38">
            <v>41.950136612021858</v>
          </cell>
          <cell r="I38">
            <v>185.32999999999998</v>
          </cell>
          <cell r="J38">
            <v>12.573611224185187</v>
          </cell>
          <cell r="K38" t="str">
            <v/>
          </cell>
          <cell r="L38">
            <v>106295</v>
          </cell>
          <cell r="M38">
            <v>1485028</v>
          </cell>
          <cell r="N38">
            <v>1448019</v>
          </cell>
          <cell r="O38">
            <v>0.98240047219734594</v>
          </cell>
          <cell r="P38">
            <v>20237</v>
          </cell>
          <cell r="Q38">
            <v>13.729680588347037</v>
          </cell>
        </row>
        <row r="39">
          <cell r="A39">
            <v>1</v>
          </cell>
          <cell r="B39" t="str">
            <v>92-93</v>
          </cell>
          <cell r="C39">
            <v>400</v>
          </cell>
          <cell r="D39">
            <v>1940</v>
          </cell>
          <cell r="E39">
            <v>1592.21</v>
          </cell>
          <cell r="F39">
            <v>82.072680412371128</v>
          </cell>
          <cell r="G39">
            <v>60.6</v>
          </cell>
          <cell r="H39">
            <v>45.439783105022833</v>
          </cell>
          <cell r="I39">
            <v>198.07</v>
          </cell>
          <cell r="J39">
            <v>12.439941967454041</v>
          </cell>
          <cell r="K39" t="str">
            <v/>
          </cell>
          <cell r="L39">
            <v>138478</v>
          </cell>
          <cell r="M39">
            <v>1460489</v>
          </cell>
          <cell r="N39">
            <v>1582526</v>
          </cell>
          <cell r="O39">
            <v>0.99391788771581635</v>
          </cell>
          <cell r="P39">
            <v>21352</v>
          </cell>
          <cell r="Q39">
            <v>13.410291356039718</v>
          </cell>
        </row>
        <row r="40">
          <cell r="A40">
            <v>2</v>
          </cell>
          <cell r="B40" t="str">
            <v>93-94</v>
          </cell>
          <cell r="C40">
            <v>400</v>
          </cell>
          <cell r="D40">
            <v>2050</v>
          </cell>
          <cell r="E40">
            <v>1735.9369999999999</v>
          </cell>
          <cell r="F40">
            <v>84.679853658536572</v>
          </cell>
          <cell r="G40">
            <v>64.925298630136979</v>
          </cell>
          <cell r="H40">
            <v>49.541581050228309</v>
          </cell>
          <cell r="I40">
            <v>209.68964199999999</v>
          </cell>
          <cell r="J40">
            <v>12.079334791527572</v>
          </cell>
          <cell r="K40" t="str">
            <v/>
          </cell>
          <cell r="L40">
            <v>55118</v>
          </cell>
          <cell r="M40">
            <v>1778517</v>
          </cell>
          <cell r="N40">
            <v>1780809</v>
          </cell>
          <cell r="O40">
            <v>1.0258488643309061</v>
          </cell>
          <cell r="P40">
            <v>16460.55</v>
          </cell>
          <cell r="Q40">
            <v>9.482227753656959</v>
          </cell>
        </row>
        <row r="41">
          <cell r="A41">
            <v>3</v>
          </cell>
          <cell r="B41" t="str">
            <v>94-95</v>
          </cell>
          <cell r="C41">
            <v>400</v>
          </cell>
          <cell r="D41">
            <v>2000</v>
          </cell>
          <cell r="E41">
            <v>1900.1</v>
          </cell>
          <cell r="F41">
            <v>95.004999999999995</v>
          </cell>
          <cell r="G41">
            <v>72.78</v>
          </cell>
          <cell r="H41">
            <v>54.226598173515981</v>
          </cell>
          <cell r="I41">
            <v>232.39999999999998</v>
          </cell>
          <cell r="J41">
            <v>12.230935213936107</v>
          </cell>
          <cell r="K41">
            <v>390</v>
          </cell>
          <cell r="L41">
            <v>55519</v>
          </cell>
          <cell r="M41">
            <v>1906808</v>
          </cell>
          <cell r="N41">
            <v>1957923</v>
          </cell>
          <cell r="O41">
            <v>1.0304315562338824</v>
          </cell>
          <cell r="P41">
            <v>29594</v>
          </cell>
          <cell r="Q41">
            <v>15.57496973843482</v>
          </cell>
        </row>
        <row r="42">
          <cell r="A42">
            <v>4</v>
          </cell>
          <cell r="B42" t="str">
            <v>95-96</v>
          </cell>
          <cell r="C42">
            <v>400</v>
          </cell>
          <cell r="D42">
            <v>2050</v>
          </cell>
          <cell r="E42">
            <v>2132.1</v>
          </cell>
          <cell r="F42">
            <v>104.00487804878048</v>
          </cell>
          <cell r="G42">
            <v>74</v>
          </cell>
          <cell r="H42">
            <v>60.681352459016395</v>
          </cell>
          <cell r="I42">
            <v>246.5</v>
          </cell>
          <cell r="J42">
            <v>11.561371417850946</v>
          </cell>
          <cell r="K42">
            <v>393</v>
          </cell>
          <cell r="L42">
            <v>66859</v>
          </cell>
          <cell r="M42">
            <v>1965681</v>
          </cell>
          <cell r="N42">
            <v>2204319</v>
          </cell>
          <cell r="O42">
            <v>1.0338722386379626</v>
          </cell>
          <cell r="P42">
            <v>16164</v>
          </cell>
          <cell r="Q42">
            <v>7.581257914731955</v>
          </cell>
        </row>
        <row r="43">
          <cell r="A43">
            <v>5</v>
          </cell>
          <cell r="B43" t="str">
            <v>96-97</v>
          </cell>
          <cell r="C43">
            <v>400</v>
          </cell>
          <cell r="D43">
            <v>2100</v>
          </cell>
          <cell r="E43">
            <v>2372.1999999999998</v>
          </cell>
          <cell r="F43">
            <v>112.96190476190475</v>
          </cell>
          <cell r="G43">
            <v>79.72</v>
          </cell>
          <cell r="H43">
            <v>67.699771689497709</v>
          </cell>
          <cell r="I43">
            <v>259.5</v>
          </cell>
          <cell r="J43">
            <v>10.939212545316584</v>
          </cell>
          <cell r="K43">
            <v>426</v>
          </cell>
          <cell r="L43">
            <v>76639</v>
          </cell>
          <cell r="M43">
            <v>2274395</v>
          </cell>
          <cell r="N43">
            <v>2313991</v>
          </cell>
          <cell r="O43">
            <v>0.97546201837956326</v>
          </cell>
          <cell r="P43">
            <v>13861</v>
          </cell>
          <cell r="Q43">
            <v>5.8430992327796982</v>
          </cell>
        </row>
        <row r="44">
          <cell r="B44" t="str">
            <v>97-98</v>
          </cell>
          <cell r="C44">
            <v>400</v>
          </cell>
          <cell r="D44">
            <v>2050</v>
          </cell>
          <cell r="E44">
            <v>2476.12</v>
          </cell>
          <cell r="F44">
            <v>120.78634146341463</v>
          </cell>
          <cell r="G44">
            <v>83.44</v>
          </cell>
          <cell r="H44">
            <v>70.665525114155244</v>
          </cell>
          <cell r="I44">
            <v>271.86099999999999</v>
          </cell>
          <cell r="J44">
            <v>10.97931441125632</v>
          </cell>
          <cell r="K44">
            <v>395</v>
          </cell>
          <cell r="L44">
            <v>22006</v>
          </cell>
          <cell r="M44">
            <v>2264444</v>
          </cell>
          <cell r="N44">
            <v>2202073</v>
          </cell>
          <cell r="O44">
            <v>0.8893240230683489</v>
          </cell>
          <cell r="P44">
            <v>12105</v>
          </cell>
          <cell r="Q44">
            <v>4.8886968321406075</v>
          </cell>
        </row>
        <row r="45">
          <cell r="A45" t="str">
            <v>EXECUTIVE SUMMARY</v>
          </cell>
          <cell r="B45" t="str">
            <v>98-99</v>
          </cell>
          <cell r="C45">
            <v>400</v>
          </cell>
          <cell r="D45">
            <v>2100</v>
          </cell>
          <cell r="E45">
            <v>1797.15</v>
          </cell>
          <cell r="F45">
            <v>85.578571428571422</v>
          </cell>
          <cell r="G45">
            <v>59.9</v>
          </cell>
          <cell r="H45">
            <v>51.288527397260275</v>
          </cell>
          <cell r="I45">
            <v>203.60000000000002</v>
          </cell>
          <cell r="J45">
            <v>11.329048771666251</v>
          </cell>
          <cell r="K45">
            <v>392</v>
          </cell>
          <cell r="L45">
            <v>82281</v>
          </cell>
          <cell r="M45">
            <v>1607171</v>
          </cell>
          <cell r="N45">
            <v>1612964</v>
          </cell>
          <cell r="O45">
            <v>0.89751217205019063</v>
          </cell>
          <cell r="P45">
            <v>7656</v>
          </cell>
          <cell r="Q45">
            <v>4.2600784575577997</v>
          </cell>
        </row>
        <row r="46">
          <cell r="A46" t="str">
            <v>96-97 to 00-01</v>
          </cell>
          <cell r="B46" t="str">
            <v>99-00</v>
          </cell>
          <cell r="C46">
            <v>400</v>
          </cell>
          <cell r="D46">
            <v>1900</v>
          </cell>
          <cell r="E46">
            <v>2340.6999999999998</v>
          </cell>
          <cell r="F46">
            <v>123.19473684210524</v>
          </cell>
          <cell r="G46">
            <v>81.099999999999994</v>
          </cell>
          <cell r="H46">
            <v>66.599999999999994</v>
          </cell>
          <cell r="I46">
            <v>260</v>
          </cell>
          <cell r="J46">
            <v>11.107788268466699</v>
          </cell>
          <cell r="K46">
            <v>395</v>
          </cell>
          <cell r="L46">
            <v>69143</v>
          </cell>
          <cell r="M46">
            <v>2183603</v>
          </cell>
          <cell r="N46">
            <v>2158056</v>
          </cell>
          <cell r="O46">
            <v>0.92</v>
          </cell>
          <cell r="P46">
            <v>9893</v>
          </cell>
          <cell r="Q46">
            <v>4.2300000000000004</v>
          </cell>
        </row>
        <row r="47">
          <cell r="A47" t="str">
            <v>THERMAL GENETRATION</v>
          </cell>
          <cell r="B47" t="str">
            <v>00-01</v>
          </cell>
          <cell r="C47">
            <v>400</v>
          </cell>
          <cell r="D47">
            <v>2000</v>
          </cell>
          <cell r="E47">
            <v>2182.83</v>
          </cell>
          <cell r="F47">
            <v>109.14149999999999</v>
          </cell>
          <cell r="G47">
            <v>74.38</v>
          </cell>
          <cell r="H47">
            <v>62.3</v>
          </cell>
          <cell r="I47">
            <v>236.25</v>
          </cell>
          <cell r="J47">
            <v>10.82</v>
          </cell>
          <cell r="K47">
            <v>379</v>
          </cell>
          <cell r="L47">
            <v>90525</v>
          </cell>
          <cell r="M47">
            <v>1943564</v>
          </cell>
          <cell r="N47">
            <v>2004726</v>
          </cell>
          <cell r="O47">
            <v>0.91800000000000004</v>
          </cell>
          <cell r="P47">
            <v>8579</v>
          </cell>
          <cell r="Q47">
            <v>3.93</v>
          </cell>
        </row>
        <row r="48">
          <cell r="A48" t="str">
            <v>Average last 5 years</v>
          </cell>
          <cell r="B48" t="str">
            <v>P A R T I C U L A R S</v>
          </cell>
          <cell r="C48">
            <v>0</v>
          </cell>
          <cell r="D48">
            <v>2030</v>
          </cell>
          <cell r="E48">
            <v>2233.7999999999997</v>
          </cell>
          <cell r="F48">
            <v>110.3326108991992</v>
          </cell>
          <cell r="G48">
            <v>75.707999999999998</v>
          </cell>
          <cell r="H48">
            <v>63.710764840182641</v>
          </cell>
          <cell r="I48">
            <v>246.2422</v>
          </cell>
          <cell r="J48">
            <v>11.035072799341171</v>
          </cell>
          <cell r="K48">
            <v>397.4</v>
          </cell>
          <cell r="L48">
            <v>68118.8</v>
          </cell>
          <cell r="M48">
            <v>2054635.4</v>
          </cell>
          <cell r="N48">
            <v>2058362</v>
          </cell>
          <cell r="O48">
            <v>0.92005964269962059</v>
          </cell>
          <cell r="P48">
            <v>10418.799999999999</v>
          </cell>
          <cell r="Q48">
            <v>4.6303749044956213</v>
          </cell>
        </row>
        <row r="49">
          <cell r="A49" t="str">
            <v>STATE  LOAD  DESPATCH  CENTRE  M.P.E.B.  JABALPUR</v>
          </cell>
          <cell r="B49" t="str">
            <v>Thermal  Generation (Including 100 % Satpura )</v>
          </cell>
          <cell r="C49" t="str">
            <v>MU</v>
          </cell>
          <cell r="D49">
            <v>16866.97</v>
          </cell>
          <cell r="E49">
            <v>17966.7</v>
          </cell>
          <cell r="F49">
            <v>18471.39</v>
          </cell>
          <cell r="G49">
            <v>20146.419999999998</v>
          </cell>
          <cell r="H49">
            <v>20415.89</v>
          </cell>
        </row>
        <row r="50">
          <cell r="A50" t="str">
            <v>KORBA WEST</v>
          </cell>
          <cell r="B50" t="str">
            <v xml:space="preserve">Plan Target    </v>
          </cell>
          <cell r="C50" t="str">
            <v>MU</v>
          </cell>
          <cell r="D50">
            <v>16950</v>
          </cell>
          <cell r="E50">
            <v>17200</v>
          </cell>
          <cell r="F50">
            <v>17500</v>
          </cell>
          <cell r="G50">
            <v>19010</v>
          </cell>
          <cell r="H50">
            <v>21860</v>
          </cell>
        </row>
        <row r="51">
          <cell r="A51" t="str">
            <v>STATION NAME</v>
          </cell>
          <cell r="B51" t="str">
            <v>YEAR</v>
          </cell>
          <cell r="C51" t="str">
            <v>CAPACITY</v>
          </cell>
          <cell r="D51" t="str">
            <v>TARGET</v>
          </cell>
          <cell r="E51" t="str">
            <v>ACTUAL GENE.</v>
          </cell>
          <cell r="F51" t="str">
            <v>ACHIEVE-MENT</v>
          </cell>
          <cell r="G51" t="str">
            <v>AVAIL-ABILITY</v>
          </cell>
          <cell r="H51" t="str">
            <v>P.L.F.</v>
          </cell>
          <cell r="I51" t="str">
            <v>AUXILIARY CONSUMPTION</v>
          </cell>
          <cell r="J51">
            <v>0</v>
          </cell>
          <cell r="K51" t="str">
            <v>MAXIMUM DEMAND</v>
          </cell>
          <cell r="L51" t="str">
            <v>COAL IN MT</v>
          </cell>
          <cell r="M51">
            <v>0</v>
          </cell>
          <cell r="N51" t="str">
            <v>COAL CONSUMED</v>
          </cell>
          <cell r="O51">
            <v>0</v>
          </cell>
          <cell r="P51" t="str">
            <v>FUEL OIL CONSUMPTION</v>
          </cell>
        </row>
        <row r="52">
          <cell r="A52">
            <v>4</v>
          </cell>
          <cell r="B52" t="str">
            <v>Plant    Utilisation    Factor            **</v>
          </cell>
          <cell r="C52" t="str">
            <v>MW</v>
          </cell>
          <cell r="D52" t="str">
            <v>MKwh</v>
          </cell>
          <cell r="E52" t="str">
            <v>MKwh</v>
          </cell>
          <cell r="F52" t="str">
            <v>%</v>
          </cell>
          <cell r="G52" t="str">
            <v>%</v>
          </cell>
          <cell r="H52" t="str">
            <v>%</v>
          </cell>
          <cell r="I52" t="str">
            <v>MKwh</v>
          </cell>
          <cell r="J52" t="str">
            <v>%</v>
          </cell>
          <cell r="K52" t="str">
            <v>MW</v>
          </cell>
          <cell r="L52" t="str">
            <v>OP.STOCK</v>
          </cell>
          <cell r="M52" t="str">
            <v>RECIEPT</v>
          </cell>
          <cell r="N52" t="str">
            <v>MT</v>
          </cell>
          <cell r="O52" t="str">
            <v>Kg/kWH</v>
          </cell>
          <cell r="P52" t="str">
            <v>KL</v>
          </cell>
          <cell r="Q52" t="str">
            <v>ml/KWH</v>
          </cell>
        </row>
        <row r="53">
          <cell r="A53" t="str">
            <v>KORBA WEST I</v>
          </cell>
          <cell r="B53" t="str">
            <v>88-89</v>
          </cell>
          <cell r="C53">
            <v>420</v>
          </cell>
          <cell r="D53">
            <v>2000</v>
          </cell>
          <cell r="E53">
            <v>2064.27</v>
          </cell>
          <cell r="F53">
            <v>103.2135</v>
          </cell>
          <cell r="G53">
            <v>68.7</v>
          </cell>
          <cell r="H53">
            <v>56.106490541422048</v>
          </cell>
          <cell r="I53" t="str">
            <v/>
          </cell>
          <cell r="J53">
            <v>0</v>
          </cell>
          <cell r="K53">
            <v>420</v>
          </cell>
          <cell r="L53">
            <v>0</v>
          </cell>
          <cell r="M53">
            <v>0</v>
          </cell>
          <cell r="N53">
            <v>1641352</v>
          </cell>
          <cell r="O53">
            <v>0.79512466876910481</v>
          </cell>
          <cell r="P53">
            <v>8572</v>
          </cell>
          <cell r="Q53">
            <v>4.1525575627219311</v>
          </cell>
        </row>
        <row r="54">
          <cell r="A54">
            <v>6</v>
          </cell>
          <cell r="B54" t="str">
            <v>89-90</v>
          </cell>
          <cell r="C54">
            <v>420</v>
          </cell>
          <cell r="D54">
            <v>2000</v>
          </cell>
          <cell r="E54">
            <v>2369.84</v>
          </cell>
          <cell r="F54">
            <v>118.492</v>
          </cell>
          <cell r="G54">
            <v>73.63</v>
          </cell>
          <cell r="H54">
            <v>64.411828658404005</v>
          </cell>
          <cell r="I54">
            <v>205</v>
          </cell>
          <cell r="J54">
            <v>8.6503730209634409</v>
          </cell>
          <cell r="K54">
            <v>430</v>
          </cell>
          <cell r="L54">
            <v>0</v>
          </cell>
          <cell r="M54">
            <v>0</v>
          </cell>
          <cell r="N54">
            <v>1805424</v>
          </cell>
          <cell r="O54">
            <v>0.76183371029267799</v>
          </cell>
          <cell r="P54">
            <v>10037</v>
          </cell>
          <cell r="Q54">
            <v>4.2353070249468319</v>
          </cell>
        </row>
        <row r="55">
          <cell r="A55" t="str">
            <v>a</v>
          </cell>
          <cell r="B55" t="str">
            <v>90-91</v>
          </cell>
          <cell r="C55">
            <v>420</v>
          </cell>
          <cell r="D55">
            <v>2200</v>
          </cell>
          <cell r="E55">
            <v>2292.38</v>
          </cell>
          <cell r="F55">
            <v>104.19909090909091</v>
          </cell>
          <cell r="G55">
            <v>73.5</v>
          </cell>
          <cell r="H55">
            <v>62.30647966949337</v>
          </cell>
          <cell r="I55">
            <v>212.26</v>
          </cell>
          <cell r="J55">
            <v>9.2593723553686562</v>
          </cell>
          <cell r="K55">
            <v>435</v>
          </cell>
          <cell r="L55">
            <v>0</v>
          </cell>
          <cell r="M55">
            <v>0</v>
          </cell>
          <cell r="N55">
            <v>1619831</v>
          </cell>
          <cell r="O55">
            <v>0.70661539535330098</v>
          </cell>
          <cell r="P55">
            <v>11371</v>
          </cell>
          <cell r="Q55">
            <v>4.9603468883867423</v>
          </cell>
        </row>
        <row r="56">
          <cell r="A56" t="str">
            <v>b</v>
          </cell>
          <cell r="B56" t="str">
            <v>91-92</v>
          </cell>
          <cell r="C56">
            <v>420</v>
          </cell>
          <cell r="D56">
            <v>2200</v>
          </cell>
          <cell r="E56">
            <v>2607.5700000000002</v>
          </cell>
          <cell r="F56">
            <v>118.52590909090911</v>
          </cell>
          <cell r="G56">
            <v>87.35</v>
          </cell>
          <cell r="H56">
            <v>70.873287671232887</v>
          </cell>
          <cell r="I56">
            <v>255</v>
          </cell>
          <cell r="J56">
            <v>9.7792197333149247</v>
          </cell>
          <cell r="K56">
            <v>415</v>
          </cell>
          <cell r="L56">
            <v>0</v>
          </cell>
          <cell r="M56">
            <v>0</v>
          </cell>
          <cell r="N56">
            <v>1954298</v>
          </cell>
          <cell r="O56">
            <v>0.74947096338736829</v>
          </cell>
          <cell r="P56">
            <v>14148</v>
          </cell>
          <cell r="Q56">
            <v>5.4257412073309625</v>
          </cell>
        </row>
        <row r="57">
          <cell r="A57" t="str">
            <v>c</v>
          </cell>
          <cell r="B57" t="str">
            <v>92-93</v>
          </cell>
          <cell r="C57">
            <v>420</v>
          </cell>
          <cell r="D57">
            <v>2400</v>
          </cell>
          <cell r="E57">
            <v>2406.0700000000002</v>
          </cell>
          <cell r="F57">
            <v>100.25291666666668</v>
          </cell>
          <cell r="G57">
            <v>78.28</v>
          </cell>
          <cell r="H57">
            <v>65.396553598608406</v>
          </cell>
          <cell r="I57">
            <v>224.43</v>
          </cell>
          <cell r="J57">
            <v>9.3276587962943722</v>
          </cell>
          <cell r="K57">
            <v>425</v>
          </cell>
          <cell r="L57">
            <v>0</v>
          </cell>
          <cell r="M57">
            <v>0</v>
          </cell>
          <cell r="N57">
            <v>1700511</v>
          </cell>
          <cell r="O57">
            <v>0.70675873935504785</v>
          </cell>
          <cell r="P57">
            <v>12383</v>
          </cell>
          <cell r="Q57">
            <v>5.1465668081144766</v>
          </cell>
        </row>
        <row r="58">
          <cell r="A58" t="str">
            <v>d</v>
          </cell>
          <cell r="B58" t="str">
            <v>93-94</v>
          </cell>
          <cell r="C58">
            <v>420</v>
          </cell>
          <cell r="D58">
            <v>2534</v>
          </cell>
          <cell r="E58">
            <v>2504.9</v>
          </cell>
          <cell r="F58">
            <v>98.851617995264405</v>
          </cell>
          <cell r="G58">
            <v>79.501534246575346</v>
          </cell>
          <cell r="H58">
            <v>68.082735377255929</v>
          </cell>
          <cell r="I58">
            <v>254.25299999999999</v>
          </cell>
          <cell r="J58">
            <v>10.150225557906502</v>
          </cell>
          <cell r="K58">
            <v>440</v>
          </cell>
          <cell r="L58">
            <v>0</v>
          </cell>
          <cell r="M58">
            <v>0</v>
          </cell>
          <cell r="N58">
            <v>1734277</v>
          </cell>
          <cell r="O58">
            <v>0.69235378657830648</v>
          </cell>
          <cell r="P58">
            <v>10457.49</v>
          </cell>
          <cell r="Q58">
            <v>4.1748133658030255</v>
          </cell>
        </row>
        <row r="59">
          <cell r="A59" t="str">
            <v>e</v>
          </cell>
          <cell r="B59" t="str">
            <v>94-95</v>
          </cell>
          <cell r="C59">
            <v>420</v>
          </cell>
          <cell r="D59">
            <v>2480</v>
          </cell>
          <cell r="E59">
            <v>2383</v>
          </cell>
          <cell r="F59">
            <v>96.088709677419359</v>
          </cell>
          <cell r="G59">
            <v>77</v>
          </cell>
          <cell r="H59">
            <v>64.769515111980866</v>
          </cell>
          <cell r="I59">
            <v>253</v>
          </cell>
          <cell r="J59">
            <v>10.616869492236676</v>
          </cell>
          <cell r="K59">
            <v>420</v>
          </cell>
          <cell r="L59">
            <v>0</v>
          </cell>
          <cell r="M59">
            <v>0</v>
          </cell>
          <cell r="N59">
            <v>1601918</v>
          </cell>
          <cell r="O59">
            <v>0.6722274443978179</v>
          </cell>
          <cell r="P59">
            <v>12273</v>
          </cell>
          <cell r="Q59">
            <v>5.150230801510701</v>
          </cell>
        </row>
        <row r="60">
          <cell r="A60" t="str">
            <v>f</v>
          </cell>
          <cell r="B60" t="str">
            <v>95-96</v>
          </cell>
          <cell r="C60">
            <v>420</v>
          </cell>
          <cell r="D60">
            <v>2500</v>
          </cell>
          <cell r="E60">
            <v>2636</v>
          </cell>
          <cell r="F60">
            <v>105.44</v>
          </cell>
          <cell r="G60">
            <v>81</v>
          </cell>
          <cell r="H60">
            <v>71.450255876485386</v>
          </cell>
          <cell r="I60">
            <v>267.8</v>
          </cell>
          <cell r="J60">
            <v>10.159332321699544</v>
          </cell>
          <cell r="K60">
            <v>420</v>
          </cell>
          <cell r="L60">
            <v>0</v>
          </cell>
          <cell r="M60">
            <v>0</v>
          </cell>
          <cell r="N60">
            <v>1807464</v>
          </cell>
          <cell r="O60">
            <v>0.68568437025796658</v>
          </cell>
          <cell r="P60">
            <v>8827</v>
          </cell>
          <cell r="Q60">
            <v>3.3486342943854326</v>
          </cell>
        </row>
        <row r="61">
          <cell r="A61" t="str">
            <v>g</v>
          </cell>
          <cell r="B61" t="str">
            <v>96-97</v>
          </cell>
          <cell r="C61">
            <v>420</v>
          </cell>
          <cell r="D61">
            <v>2550</v>
          </cell>
          <cell r="E61">
            <v>2712.5</v>
          </cell>
          <cell r="F61">
            <v>106.37254901960785</v>
          </cell>
          <cell r="G61">
            <v>79.599999999999994</v>
          </cell>
          <cell r="H61">
            <v>73.725266362252668</v>
          </cell>
          <cell r="I61">
            <v>250.7</v>
          </cell>
          <cell r="J61">
            <v>9.2423963133640559</v>
          </cell>
          <cell r="K61">
            <v>440</v>
          </cell>
          <cell r="L61">
            <v>0</v>
          </cell>
          <cell r="M61">
            <v>0</v>
          </cell>
          <cell r="N61">
            <v>1843079</v>
          </cell>
          <cell r="O61">
            <v>0.67947612903225807</v>
          </cell>
          <cell r="P61">
            <v>9072</v>
          </cell>
          <cell r="Q61">
            <v>3.3445161290322583</v>
          </cell>
        </row>
        <row r="62">
          <cell r="A62" t="str">
            <v>h</v>
          </cell>
          <cell r="B62" t="str">
            <v>97-98</v>
          </cell>
          <cell r="C62">
            <v>420</v>
          </cell>
          <cell r="D62">
            <v>2550</v>
          </cell>
          <cell r="E62">
            <v>2757.26</v>
          </cell>
          <cell r="F62">
            <v>108.1278431372549</v>
          </cell>
          <cell r="G62">
            <v>81.400000000000006</v>
          </cell>
          <cell r="H62">
            <v>74.941835181561203</v>
          </cell>
          <cell r="I62">
            <v>268.755</v>
          </cell>
          <cell r="J62">
            <v>9.7471765448307366</v>
          </cell>
          <cell r="K62">
            <v>435</v>
          </cell>
          <cell r="L62">
            <v>0</v>
          </cell>
          <cell r="M62">
            <v>0</v>
          </cell>
          <cell r="N62">
            <v>1910941</v>
          </cell>
          <cell r="O62">
            <v>0.69305796334041769</v>
          </cell>
          <cell r="P62">
            <v>6239</v>
          </cell>
          <cell r="Q62">
            <v>2.2627536032147857</v>
          </cell>
        </row>
        <row r="63">
          <cell r="A63">
            <v>7</v>
          </cell>
          <cell r="B63" t="str">
            <v>98-99</v>
          </cell>
          <cell r="C63">
            <v>420</v>
          </cell>
          <cell r="D63">
            <v>2600</v>
          </cell>
          <cell r="E63">
            <v>2723.45</v>
          </cell>
          <cell r="F63">
            <v>104.74807692307692</v>
          </cell>
          <cell r="G63">
            <v>80.400000000000006</v>
          </cell>
          <cell r="H63">
            <v>74.022885409871705</v>
          </cell>
          <cell r="I63">
            <v>266.60000000000002</v>
          </cell>
          <cell r="J63">
            <v>9.7890543244781458</v>
          </cell>
          <cell r="K63">
            <v>430</v>
          </cell>
          <cell r="L63">
            <v>0</v>
          </cell>
          <cell r="M63">
            <v>0</v>
          </cell>
          <cell r="N63">
            <v>2064016</v>
          </cell>
          <cell r="O63">
            <v>0.75786814518349888</v>
          </cell>
          <cell r="P63">
            <v>5152</v>
          </cell>
          <cell r="Q63">
            <v>1.8917182250454387</v>
          </cell>
        </row>
        <row r="64">
          <cell r="A64" t="str">
            <v>a</v>
          </cell>
          <cell r="B64" t="str">
            <v>99-00</v>
          </cell>
          <cell r="C64">
            <v>420</v>
          </cell>
          <cell r="D64">
            <v>2700</v>
          </cell>
          <cell r="E64">
            <v>2614.8000000000002</v>
          </cell>
          <cell r="F64">
            <v>96.844444444444449</v>
          </cell>
          <cell r="G64">
            <v>81.3</v>
          </cell>
          <cell r="H64">
            <v>70.900000000000006</v>
          </cell>
          <cell r="I64">
            <v>260.7</v>
          </cell>
          <cell r="J64">
            <v>10</v>
          </cell>
          <cell r="K64">
            <v>420</v>
          </cell>
          <cell r="L64">
            <v>0</v>
          </cell>
          <cell r="M64">
            <v>0</v>
          </cell>
          <cell r="N64">
            <v>2054539</v>
          </cell>
          <cell r="O64">
            <v>0.79</v>
          </cell>
          <cell r="P64">
            <v>3915</v>
          </cell>
          <cell r="Q64">
            <v>1.5</v>
          </cell>
        </row>
        <row r="65">
          <cell r="A65" t="str">
            <v>b</v>
          </cell>
          <cell r="B65" t="str">
            <v>00-01</v>
          </cell>
          <cell r="C65">
            <v>420</v>
          </cell>
          <cell r="D65">
            <v>2800</v>
          </cell>
          <cell r="E65">
            <v>2792.13</v>
          </cell>
          <cell r="F65">
            <v>99.718928571428577</v>
          </cell>
          <cell r="G65">
            <v>87.16</v>
          </cell>
          <cell r="H65">
            <v>75.89</v>
          </cell>
          <cell r="I65">
            <v>267.75</v>
          </cell>
          <cell r="J65">
            <v>9.59</v>
          </cell>
          <cell r="K65">
            <v>420</v>
          </cell>
          <cell r="L65">
            <v>0</v>
          </cell>
          <cell r="M65">
            <v>0</v>
          </cell>
          <cell r="N65">
            <v>2056216</v>
          </cell>
          <cell r="O65">
            <v>0.73599999999999999</v>
          </cell>
          <cell r="P65">
            <v>3523</v>
          </cell>
          <cell r="Q65">
            <v>1.26</v>
          </cell>
        </row>
        <row r="66">
          <cell r="A66" t="str">
            <v>Average last 5 years</v>
          </cell>
          <cell r="B66" t="str">
            <v xml:space="preserve">Forced   Outage   </v>
          </cell>
          <cell r="C66" t="str">
            <v>MU</v>
          </cell>
          <cell r="D66">
            <v>2640</v>
          </cell>
          <cell r="E66">
            <v>2720.0279999999998</v>
          </cell>
          <cell r="F66">
            <v>103.16236841916255</v>
          </cell>
          <cell r="G66">
            <v>81.972000000000008</v>
          </cell>
          <cell r="H66">
            <v>73.895997390737122</v>
          </cell>
          <cell r="I66">
            <v>262.90099999999995</v>
          </cell>
          <cell r="J66">
            <v>9.6737254365345873</v>
          </cell>
          <cell r="K66">
            <v>429</v>
          </cell>
          <cell r="L66">
            <v>0</v>
          </cell>
          <cell r="M66">
            <v>0</v>
          </cell>
          <cell r="N66">
            <v>1985758.2</v>
          </cell>
          <cell r="O66">
            <v>0.73128044751123489</v>
          </cell>
          <cell r="P66">
            <v>5580.2</v>
          </cell>
          <cell r="Q66">
            <v>2.0517975914584965</v>
          </cell>
        </row>
        <row r="67">
          <cell r="A67" t="str">
            <v>KORBA WEST II</v>
          </cell>
          <cell r="B67" t="str">
            <v>88-89</v>
          </cell>
          <cell r="C67">
            <v>420</v>
          </cell>
          <cell r="D67">
            <v>1500</v>
          </cell>
          <cell r="E67">
            <v>1556.53</v>
          </cell>
          <cell r="F67">
            <v>103.76866666666666</v>
          </cell>
          <cell r="G67">
            <v>60.17</v>
          </cell>
          <cell r="H67">
            <v>42.306207871276364</v>
          </cell>
          <cell r="I67" t="str">
            <v/>
          </cell>
          <cell r="J67">
            <v>0</v>
          </cell>
          <cell r="K67">
            <v>405</v>
          </cell>
          <cell r="L67">
            <v>0</v>
          </cell>
          <cell r="M67">
            <v>0</v>
          </cell>
          <cell r="N67">
            <v>1243803</v>
          </cell>
          <cell r="O67">
            <v>0.79908707188425532</v>
          </cell>
          <cell r="P67">
            <v>10940</v>
          </cell>
          <cell r="Q67">
            <v>7.0284543182592047</v>
          </cell>
        </row>
        <row r="68">
          <cell r="A68" t="str">
            <v>b</v>
          </cell>
          <cell r="B68" t="str">
            <v>89-90</v>
          </cell>
          <cell r="C68">
            <v>420</v>
          </cell>
          <cell r="D68">
            <v>1560</v>
          </cell>
          <cell r="E68">
            <v>1683.58</v>
          </cell>
          <cell r="F68">
            <v>107.92179487179487</v>
          </cell>
          <cell r="G68">
            <v>52.76</v>
          </cell>
          <cell r="H68">
            <v>45.759404218308326</v>
          </cell>
          <cell r="I68">
            <v>149</v>
          </cell>
          <cell r="J68">
            <v>8.8501882892407853</v>
          </cell>
          <cell r="K68">
            <v>420</v>
          </cell>
          <cell r="L68">
            <v>0</v>
          </cell>
          <cell r="M68">
            <v>0</v>
          </cell>
          <cell r="N68">
            <v>1297045</v>
          </cell>
          <cell r="O68">
            <v>0.77040889057841033</v>
          </cell>
          <cell r="P68">
            <v>6352</v>
          </cell>
          <cell r="Q68">
            <v>3.7729124841112394</v>
          </cell>
        </row>
        <row r="69">
          <cell r="A69" t="str">
            <v>c</v>
          </cell>
          <cell r="B69" t="str">
            <v>90-91</v>
          </cell>
          <cell r="C69">
            <v>420</v>
          </cell>
          <cell r="D69">
            <v>2200</v>
          </cell>
          <cell r="E69">
            <v>2768.58</v>
          </cell>
          <cell r="F69">
            <v>125.84454545454545</v>
          </cell>
          <cell r="G69">
            <v>89.4</v>
          </cell>
          <cell r="H69">
            <v>75.249510763209386</v>
          </cell>
          <cell r="I69">
            <v>260.75</v>
          </cell>
          <cell r="J69">
            <v>9.4181854958137379</v>
          </cell>
          <cell r="K69">
            <v>420</v>
          </cell>
          <cell r="L69">
            <v>0</v>
          </cell>
          <cell r="M69">
            <v>0</v>
          </cell>
          <cell r="N69">
            <v>1963008</v>
          </cell>
          <cell r="O69">
            <v>0.70903062219621615</v>
          </cell>
          <cell r="P69">
            <v>7928</v>
          </cell>
          <cell r="Q69">
            <v>2.8635618259179796</v>
          </cell>
        </row>
        <row r="70">
          <cell r="A70" t="str">
            <v>d</v>
          </cell>
          <cell r="B70" t="str">
            <v>91-92</v>
          </cell>
          <cell r="C70">
            <v>420</v>
          </cell>
          <cell r="D70">
            <v>2200</v>
          </cell>
          <cell r="E70">
            <v>2041.83</v>
          </cell>
          <cell r="F70">
            <v>92.810454545454547</v>
          </cell>
          <cell r="G70">
            <v>68.760000000000005</v>
          </cell>
          <cell r="H70">
            <v>55.496575342465754</v>
          </cell>
          <cell r="I70">
            <v>189.16</v>
          </cell>
          <cell r="J70">
            <v>9.2642384527605142</v>
          </cell>
          <cell r="K70">
            <v>420</v>
          </cell>
          <cell r="L70">
            <v>0</v>
          </cell>
          <cell r="M70">
            <v>0</v>
          </cell>
          <cell r="N70">
            <v>1514144</v>
          </cell>
          <cell r="O70">
            <v>0.7415622260423248</v>
          </cell>
          <cell r="P70">
            <v>10879</v>
          </cell>
          <cell r="Q70">
            <v>5.3280635508343011</v>
          </cell>
        </row>
        <row r="71">
          <cell r="A71" t="str">
            <v>e</v>
          </cell>
          <cell r="B71" t="str">
            <v>92-93</v>
          </cell>
          <cell r="C71">
            <v>420</v>
          </cell>
          <cell r="D71">
            <v>2400</v>
          </cell>
          <cell r="E71">
            <v>2447.34</v>
          </cell>
          <cell r="F71">
            <v>101.9725</v>
          </cell>
          <cell r="G71">
            <v>81.28</v>
          </cell>
          <cell r="H71">
            <v>66.518264840182653</v>
          </cell>
          <cell r="I71">
            <v>229.96</v>
          </cell>
          <cell r="J71">
            <v>9.3963241723667323</v>
          </cell>
          <cell r="K71">
            <v>420</v>
          </cell>
          <cell r="L71">
            <v>0</v>
          </cell>
          <cell r="M71">
            <v>0</v>
          </cell>
          <cell r="N71">
            <v>1717518</v>
          </cell>
          <cell r="O71">
            <v>0.7017896982029469</v>
          </cell>
          <cell r="P71">
            <v>12666</v>
          </cell>
          <cell r="Q71">
            <v>5.1754149403025318</v>
          </cell>
        </row>
        <row r="72">
          <cell r="A72">
            <v>9</v>
          </cell>
          <cell r="B72" t="str">
            <v>93-94</v>
          </cell>
          <cell r="C72">
            <v>420</v>
          </cell>
          <cell r="D72">
            <v>2466</v>
          </cell>
          <cell r="E72">
            <v>2435.13</v>
          </cell>
          <cell r="F72">
            <v>98.748175182481745</v>
          </cell>
          <cell r="G72">
            <v>80.770465753424659</v>
          </cell>
          <cell r="H72">
            <v>66.186399217221137</v>
          </cell>
          <cell r="I72">
            <v>241.17</v>
          </cell>
          <cell r="J72">
            <v>9.9037833709083287</v>
          </cell>
          <cell r="K72">
            <v>425</v>
          </cell>
          <cell r="L72">
            <v>0</v>
          </cell>
          <cell r="M72">
            <v>0</v>
          </cell>
          <cell r="N72">
            <v>1694854</v>
          </cell>
          <cell r="O72">
            <v>0.69600144550804266</v>
          </cell>
          <cell r="P72">
            <v>12366.135</v>
          </cell>
          <cell r="Q72">
            <v>5.0782237498614036</v>
          </cell>
        </row>
        <row r="73">
          <cell r="A73">
            <v>10</v>
          </cell>
          <cell r="B73" t="str">
            <v>94-95</v>
          </cell>
          <cell r="C73">
            <v>420</v>
          </cell>
          <cell r="D73">
            <v>2520</v>
          </cell>
          <cell r="E73">
            <v>2072</v>
          </cell>
          <cell r="F73">
            <v>82.222222222222229</v>
          </cell>
          <cell r="G73">
            <v>67.599999999999994</v>
          </cell>
          <cell r="H73">
            <v>56.316590563165903</v>
          </cell>
          <cell r="I73">
            <v>207</v>
          </cell>
          <cell r="J73">
            <v>9.9903474903474905</v>
          </cell>
          <cell r="K73">
            <v>420</v>
          </cell>
          <cell r="L73">
            <v>0</v>
          </cell>
          <cell r="M73">
            <v>0</v>
          </cell>
          <cell r="N73">
            <v>1388587</v>
          </cell>
          <cell r="O73">
            <v>0.6701674710424711</v>
          </cell>
          <cell r="P73">
            <v>9236</v>
          </cell>
          <cell r="Q73">
            <v>4.4575289575289574</v>
          </cell>
        </row>
        <row r="74">
          <cell r="A74">
            <v>11</v>
          </cell>
          <cell r="B74" t="str">
            <v>95-96</v>
          </cell>
          <cell r="C74">
            <v>420</v>
          </cell>
          <cell r="D74">
            <v>2550</v>
          </cell>
          <cell r="E74">
            <v>2024.8</v>
          </cell>
          <cell r="F74">
            <v>79.403921568627453</v>
          </cell>
          <cell r="G74">
            <v>65</v>
          </cell>
          <cell r="H74">
            <v>54.883337670222915</v>
          </cell>
          <cell r="I74">
            <v>200</v>
          </cell>
          <cell r="J74">
            <v>9.8775187672856575</v>
          </cell>
          <cell r="K74">
            <v>420</v>
          </cell>
          <cell r="L74">
            <v>0</v>
          </cell>
          <cell r="M74">
            <v>0</v>
          </cell>
          <cell r="N74">
            <v>1377039</v>
          </cell>
          <cell r="O74">
            <v>0.68008642828921373</v>
          </cell>
          <cell r="P74">
            <v>6316</v>
          </cell>
          <cell r="Q74">
            <v>3.1193204267088106</v>
          </cell>
        </row>
        <row r="75">
          <cell r="A75">
            <v>12</v>
          </cell>
          <cell r="B75" t="str">
            <v>96-97</v>
          </cell>
          <cell r="C75">
            <v>420</v>
          </cell>
          <cell r="D75">
            <v>2550</v>
          </cell>
          <cell r="E75">
            <v>2200.6</v>
          </cell>
          <cell r="F75">
            <v>86.298039215686273</v>
          </cell>
          <cell r="G75">
            <v>73.599999999999994</v>
          </cell>
          <cell r="H75">
            <v>59.811915633833443</v>
          </cell>
          <cell r="I75">
            <v>221.2</v>
          </cell>
          <cell r="J75">
            <v>10.051804053439971</v>
          </cell>
          <cell r="K75">
            <v>415</v>
          </cell>
          <cell r="L75">
            <v>0</v>
          </cell>
          <cell r="M75">
            <v>0</v>
          </cell>
          <cell r="N75">
            <v>1498328</v>
          </cell>
          <cell r="O75">
            <v>0.68087248932109423</v>
          </cell>
          <cell r="P75">
            <v>8360</v>
          </cell>
          <cell r="Q75">
            <v>3.7989639189312006</v>
          </cell>
        </row>
        <row r="76">
          <cell r="A76">
            <v>13</v>
          </cell>
          <cell r="B76" t="str">
            <v>97-98</v>
          </cell>
          <cell r="C76">
            <v>420</v>
          </cell>
          <cell r="D76">
            <v>2550</v>
          </cell>
          <cell r="E76">
            <v>2273.96</v>
          </cell>
          <cell r="F76">
            <v>89.174901960784311</v>
          </cell>
          <cell r="G76">
            <v>72</v>
          </cell>
          <cell r="H76">
            <v>61.805827353772557</v>
          </cell>
          <cell r="I76">
            <v>227.755</v>
          </cell>
          <cell r="J76">
            <v>10.015787436894229</v>
          </cell>
          <cell r="K76">
            <v>440</v>
          </cell>
          <cell r="L76">
            <v>0</v>
          </cell>
          <cell r="M76">
            <v>0</v>
          </cell>
          <cell r="N76">
            <v>1574060</v>
          </cell>
          <cell r="O76">
            <v>0.69221094478354939</v>
          </cell>
          <cell r="P76">
            <v>5914</v>
          </cell>
          <cell r="Q76">
            <v>2.6007493535506341</v>
          </cell>
        </row>
        <row r="77">
          <cell r="A77">
            <v>14</v>
          </cell>
          <cell r="B77" t="str">
            <v>98-99</v>
          </cell>
          <cell r="C77">
            <v>420</v>
          </cell>
          <cell r="D77">
            <v>2600</v>
          </cell>
          <cell r="E77">
            <v>2594.7199999999998</v>
          </cell>
          <cell r="F77">
            <v>99.796923076923065</v>
          </cell>
          <cell r="G77">
            <v>81.5</v>
          </cell>
          <cell r="H77">
            <v>70.524026962383118</v>
          </cell>
          <cell r="I77">
            <v>265</v>
          </cell>
          <cell r="J77">
            <v>10.213048036011594</v>
          </cell>
          <cell r="K77">
            <v>420</v>
          </cell>
          <cell r="L77">
            <v>0</v>
          </cell>
          <cell r="M77">
            <v>0</v>
          </cell>
          <cell r="N77">
            <v>1991333</v>
          </cell>
          <cell r="O77">
            <v>0.76745583338471979</v>
          </cell>
          <cell r="P77">
            <v>3723</v>
          </cell>
          <cell r="Q77">
            <v>1.4348368995498553</v>
          </cell>
        </row>
        <row r="78">
          <cell r="A78">
            <v>15</v>
          </cell>
          <cell r="B78" t="str">
            <v>99-00</v>
          </cell>
          <cell r="C78">
            <v>420</v>
          </cell>
          <cell r="D78">
            <v>2600</v>
          </cell>
          <cell r="E78">
            <v>2403.0500000000002</v>
          </cell>
          <cell r="F78">
            <v>92.425000000000011</v>
          </cell>
          <cell r="G78">
            <v>73.599999999999994</v>
          </cell>
          <cell r="H78">
            <v>65.099999999999994</v>
          </cell>
          <cell r="I78">
            <v>228</v>
          </cell>
          <cell r="J78">
            <v>9.5</v>
          </cell>
          <cell r="K78">
            <v>415</v>
          </cell>
          <cell r="L78">
            <v>0</v>
          </cell>
          <cell r="M78">
            <v>0</v>
          </cell>
          <cell r="N78">
            <v>1887370</v>
          </cell>
          <cell r="O78">
            <v>0.79</v>
          </cell>
          <cell r="P78">
            <v>3313</v>
          </cell>
          <cell r="Q78">
            <v>1.38</v>
          </cell>
        </row>
        <row r="79">
          <cell r="A79">
            <v>16</v>
          </cell>
          <cell r="B79" t="str">
            <v>00-01</v>
          </cell>
          <cell r="C79">
            <v>420</v>
          </cell>
          <cell r="D79">
            <v>2650</v>
          </cell>
          <cell r="E79">
            <v>2163.6799999999998</v>
          </cell>
          <cell r="F79">
            <v>81.648301886792439</v>
          </cell>
          <cell r="G79">
            <v>67.81</v>
          </cell>
          <cell r="H79">
            <v>58.81</v>
          </cell>
          <cell r="I79">
            <v>216.61</v>
          </cell>
          <cell r="J79">
            <v>10.01</v>
          </cell>
          <cell r="K79">
            <v>410</v>
          </cell>
          <cell r="L79">
            <v>0</v>
          </cell>
          <cell r="M79">
            <v>0</v>
          </cell>
          <cell r="N79">
            <v>1588622</v>
          </cell>
          <cell r="O79">
            <v>0.73399999999999999</v>
          </cell>
          <cell r="P79">
            <v>3183</v>
          </cell>
          <cell r="Q79">
            <v>1.47</v>
          </cell>
        </row>
        <row r="80">
          <cell r="A80" t="str">
            <v>Average last 5 years</v>
          </cell>
          <cell r="B80" t="str">
            <v>Thermal  Auxiliary Consumption   Percentage</v>
          </cell>
          <cell r="C80" t="str">
            <v>%</v>
          </cell>
          <cell r="D80">
            <v>2590</v>
          </cell>
          <cell r="E80">
            <v>2327.2019999999998</v>
          </cell>
          <cell r="F80">
            <v>89.868633228037226</v>
          </cell>
          <cell r="G80">
            <v>73.701999999999998</v>
          </cell>
          <cell r="H80">
            <v>63.210353989997827</v>
          </cell>
          <cell r="I80">
            <v>231.71300000000002</v>
          </cell>
          <cell r="J80">
            <v>9.9581279052691585</v>
          </cell>
          <cell r="K80">
            <v>420</v>
          </cell>
          <cell r="L80">
            <v>0</v>
          </cell>
          <cell r="M80">
            <v>0</v>
          </cell>
          <cell r="N80">
            <v>1707942.6</v>
          </cell>
          <cell r="O80">
            <v>0.73290785349787269</v>
          </cell>
          <cell r="P80">
            <v>4898.6000000000004</v>
          </cell>
          <cell r="Q80">
            <v>2.1369100344063381</v>
          </cell>
        </row>
        <row r="81">
          <cell r="A81" t="str">
            <v xml:space="preserve">KORBA WEST </v>
          </cell>
          <cell r="B81" t="str">
            <v>88-89</v>
          </cell>
          <cell r="C81">
            <v>840</v>
          </cell>
          <cell r="D81">
            <v>3500</v>
          </cell>
          <cell r="E81">
            <v>3620.8</v>
          </cell>
          <cell r="F81">
            <v>103.45142857142856</v>
          </cell>
          <cell r="G81">
            <v>64.435000000000002</v>
          </cell>
          <cell r="H81" t="str">
            <v>***</v>
          </cell>
          <cell r="I81">
            <v>0</v>
          </cell>
          <cell r="J81">
            <v>0</v>
          </cell>
          <cell r="K81" t="str">
            <v/>
          </cell>
          <cell r="L81" t="str">
            <v/>
          </cell>
          <cell r="M81" t="str">
            <v/>
          </cell>
          <cell r="N81">
            <v>2885155</v>
          </cell>
          <cell r="O81">
            <v>0.79682804904993376</v>
          </cell>
          <cell r="P81">
            <v>19512</v>
          </cell>
          <cell r="Q81">
            <v>5.388864339372514</v>
          </cell>
        </row>
        <row r="82">
          <cell r="A82" t="str">
            <v>Note :-</v>
          </cell>
          <cell r="B82" t="str">
            <v>89-90</v>
          </cell>
          <cell r="C82">
            <v>840</v>
          </cell>
          <cell r="D82">
            <v>3560</v>
          </cell>
          <cell r="E82">
            <v>4053.42</v>
          </cell>
          <cell r="F82">
            <v>113.86011235955056</v>
          </cell>
          <cell r="G82">
            <v>63.195</v>
          </cell>
          <cell r="H82">
            <v>55.085616438356162</v>
          </cell>
          <cell r="I82">
            <v>354</v>
          </cell>
          <cell r="J82">
            <v>8.7333658984265146</v>
          </cell>
          <cell r="K82" t="str">
            <v/>
          </cell>
          <cell r="L82">
            <v>159088</v>
          </cell>
          <cell r="M82">
            <v>3250742</v>
          </cell>
          <cell r="N82">
            <v>3102469</v>
          </cell>
          <cell r="O82">
            <v>0.76539539450636751</v>
          </cell>
          <cell r="P82">
            <v>16389</v>
          </cell>
          <cell r="Q82">
            <v>4.0432523646698346</v>
          </cell>
        </row>
        <row r="83">
          <cell r="A83">
            <v>1</v>
          </cell>
          <cell r="B83" t="str">
            <v>90-91</v>
          </cell>
          <cell r="C83">
            <v>840</v>
          </cell>
          <cell r="D83">
            <v>4400</v>
          </cell>
          <cell r="E83">
            <v>5060.96</v>
          </cell>
          <cell r="F83">
            <v>115.02181818181818</v>
          </cell>
          <cell r="G83">
            <v>81.45</v>
          </cell>
          <cell r="H83">
            <v>68.777995216351385</v>
          </cell>
          <cell r="I83">
            <v>473.01</v>
          </cell>
          <cell r="J83">
            <v>9.3462505137365248</v>
          </cell>
          <cell r="K83" t="str">
            <v/>
          </cell>
          <cell r="L83">
            <v>313023</v>
          </cell>
          <cell r="M83">
            <v>3289767</v>
          </cell>
          <cell r="N83">
            <v>3582839</v>
          </cell>
          <cell r="O83">
            <v>0.7079366365274572</v>
          </cell>
          <cell r="P83">
            <v>19299</v>
          </cell>
          <cell r="Q83">
            <v>3.8133081470709116</v>
          </cell>
        </row>
        <row r="84">
          <cell r="A84">
            <v>2</v>
          </cell>
          <cell r="B84" t="str">
            <v>91-92</v>
          </cell>
          <cell r="C84">
            <v>840</v>
          </cell>
          <cell r="D84">
            <v>4400</v>
          </cell>
          <cell r="E84">
            <v>4649.3999999999996</v>
          </cell>
          <cell r="F84">
            <v>105.66818181818181</v>
          </cell>
          <cell r="G84">
            <v>78.054999999999993</v>
          </cell>
          <cell r="H84">
            <v>63.012295081967203</v>
          </cell>
          <cell r="I84">
            <v>444.15999999999997</v>
          </cell>
          <cell r="J84">
            <v>9.5530606099711797</v>
          </cell>
          <cell r="K84" t="str">
            <v/>
          </cell>
          <cell r="L84">
            <v>123702</v>
          </cell>
          <cell r="M84">
            <v>3358189</v>
          </cell>
          <cell r="N84">
            <v>3468442</v>
          </cell>
          <cell r="O84">
            <v>0.74599776315223465</v>
          </cell>
          <cell r="P84">
            <v>25027</v>
          </cell>
          <cell r="Q84">
            <v>5.3828450982922531</v>
          </cell>
        </row>
        <row r="85">
          <cell r="A85">
            <v>3</v>
          </cell>
          <cell r="B85" t="str">
            <v>92-93</v>
          </cell>
          <cell r="C85">
            <v>840</v>
          </cell>
          <cell r="D85">
            <v>4800</v>
          </cell>
          <cell r="E85">
            <v>4853.41</v>
          </cell>
          <cell r="F85">
            <v>101.11270833333333</v>
          </cell>
          <cell r="G85">
            <v>79.78</v>
          </cell>
          <cell r="H85">
            <v>65.957409219395515</v>
          </cell>
          <cell r="I85">
            <v>454.39</v>
          </cell>
          <cell r="J85">
            <v>9.3622834254678668</v>
          </cell>
          <cell r="K85" t="str">
            <v/>
          </cell>
          <cell r="L85">
            <v>99032</v>
          </cell>
          <cell r="M85">
            <v>3326019</v>
          </cell>
          <cell r="N85">
            <v>3418029</v>
          </cell>
          <cell r="O85">
            <v>0.70425309215582443</v>
          </cell>
          <cell r="P85">
            <v>25049</v>
          </cell>
          <cell r="Q85">
            <v>5.1611135263659982</v>
          </cell>
        </row>
        <row r="86">
          <cell r="A86">
            <v>4</v>
          </cell>
          <cell r="B86" t="str">
            <v>93-94</v>
          </cell>
          <cell r="C86">
            <v>840</v>
          </cell>
          <cell r="D86">
            <v>5000</v>
          </cell>
          <cell r="E86">
            <v>4940.0300000000007</v>
          </cell>
          <cell r="F86">
            <v>98.800600000000017</v>
          </cell>
          <cell r="G86">
            <v>80.135999999999996</v>
          </cell>
          <cell r="H86">
            <v>67.134567297238533</v>
          </cell>
          <cell r="I86">
            <v>495.423</v>
          </cell>
          <cell r="J86">
            <v>10.028744764707906</v>
          </cell>
          <cell r="K86">
            <v>865</v>
          </cell>
          <cell r="L86">
            <v>248312</v>
          </cell>
          <cell r="M86">
            <v>3304685</v>
          </cell>
          <cell r="N86">
            <v>3429131</v>
          </cell>
          <cell r="O86">
            <v>0.69415185737738416</v>
          </cell>
          <cell r="P86">
            <v>22823.625</v>
          </cell>
          <cell r="Q86">
            <v>4.6201389465246159</v>
          </cell>
        </row>
        <row r="87">
          <cell r="A87">
            <v>5</v>
          </cell>
          <cell r="B87" t="str">
            <v>94-95</v>
          </cell>
          <cell r="C87">
            <v>840</v>
          </cell>
          <cell r="D87">
            <v>5000</v>
          </cell>
          <cell r="E87">
            <v>4455</v>
          </cell>
          <cell r="F87">
            <v>89.1</v>
          </cell>
          <cell r="G87">
            <v>72.3</v>
          </cell>
          <cell r="H87">
            <v>60.543052837573384</v>
          </cell>
          <cell r="I87">
            <v>460</v>
          </cell>
          <cell r="J87">
            <v>10.325476992143658</v>
          </cell>
          <cell r="K87">
            <v>840</v>
          </cell>
          <cell r="L87">
            <v>152721</v>
          </cell>
          <cell r="M87">
            <v>3059426</v>
          </cell>
          <cell r="N87">
            <v>2990505</v>
          </cell>
          <cell r="O87">
            <v>0.67126936026936024</v>
          </cell>
          <cell r="P87">
            <v>21509</v>
          </cell>
          <cell r="Q87">
            <v>4.8280583613916948</v>
          </cell>
        </row>
        <row r="88">
          <cell r="B88" t="str">
            <v>95-96</v>
          </cell>
          <cell r="C88">
            <v>840</v>
          </cell>
          <cell r="D88">
            <v>5050</v>
          </cell>
          <cell r="E88">
            <v>4660.8</v>
          </cell>
          <cell r="F88">
            <v>92.29306930693069</v>
          </cell>
          <cell r="G88">
            <v>73</v>
          </cell>
          <cell r="H88">
            <v>63.16679677335415</v>
          </cell>
          <cell r="I88">
            <v>467.8</v>
          </cell>
          <cell r="J88">
            <v>10.03690353587367</v>
          </cell>
          <cell r="K88">
            <v>840</v>
          </cell>
          <cell r="L88">
            <v>281544</v>
          </cell>
          <cell r="M88">
            <v>3036370</v>
          </cell>
          <cell r="N88">
            <v>3184503</v>
          </cell>
          <cell r="O88">
            <v>0.68325244593202883</v>
          </cell>
          <cell r="P88">
            <v>15143</v>
          </cell>
          <cell r="Q88">
            <v>3.2490130449708206</v>
          </cell>
        </row>
        <row r="89">
          <cell r="A89" t="str">
            <v>EXECUTIVE SUMMARY</v>
          </cell>
          <cell r="B89" t="str">
            <v>96-97</v>
          </cell>
          <cell r="C89">
            <v>840</v>
          </cell>
          <cell r="D89">
            <v>5100</v>
          </cell>
          <cell r="E89">
            <v>4913.1000000000004</v>
          </cell>
          <cell r="F89">
            <v>96.335294117647067</v>
          </cell>
          <cell r="G89">
            <v>76.599999999999994</v>
          </cell>
          <cell r="H89">
            <v>66.768590998043067</v>
          </cell>
          <cell r="I89">
            <v>471.9</v>
          </cell>
          <cell r="J89">
            <v>9.6049337485497954</v>
          </cell>
          <cell r="K89">
            <v>840</v>
          </cell>
          <cell r="L89">
            <v>134441</v>
          </cell>
          <cell r="M89">
            <v>3393898</v>
          </cell>
          <cell r="N89">
            <v>3341407</v>
          </cell>
          <cell r="O89">
            <v>0.68010156520323217</v>
          </cell>
          <cell r="P89">
            <v>17432</v>
          </cell>
          <cell r="Q89">
            <v>3.548065376239034</v>
          </cell>
        </row>
        <row r="90">
          <cell r="A90" t="str">
            <v>91-92 to 95-96</v>
          </cell>
          <cell r="B90" t="str">
            <v>97-98</v>
          </cell>
          <cell r="C90">
            <v>840</v>
          </cell>
          <cell r="D90">
            <v>5100</v>
          </cell>
          <cell r="E90">
            <v>5031.22</v>
          </cell>
          <cell r="F90">
            <v>98.651372549019612</v>
          </cell>
          <cell r="G90">
            <v>76.599999999999994</v>
          </cell>
          <cell r="H90">
            <v>68.373831267666887</v>
          </cell>
          <cell r="I90">
            <v>496.51</v>
          </cell>
          <cell r="J90">
            <v>9.8685805828407425</v>
          </cell>
          <cell r="K90">
            <v>870</v>
          </cell>
          <cell r="L90">
            <v>225761</v>
          </cell>
          <cell r="M90">
            <v>3512855</v>
          </cell>
          <cell r="N90">
            <v>3485001</v>
          </cell>
          <cell r="O90">
            <v>0.69267513644801859</v>
          </cell>
          <cell r="P90">
            <v>12153</v>
          </cell>
          <cell r="Q90">
            <v>2.415517508675828</v>
          </cell>
        </row>
        <row r="91">
          <cell r="A91" t="str">
            <v xml:space="preserve"> HYDEL GENETRATION</v>
          </cell>
          <cell r="B91" t="str">
            <v>98-99</v>
          </cell>
          <cell r="C91">
            <v>840</v>
          </cell>
          <cell r="D91">
            <v>5200</v>
          </cell>
          <cell r="E91">
            <v>5318.17</v>
          </cell>
          <cell r="F91">
            <v>102.27249999999999</v>
          </cell>
          <cell r="G91">
            <v>76.599999999999994</v>
          </cell>
          <cell r="H91">
            <v>72.273456186127419</v>
          </cell>
          <cell r="I91">
            <v>531.6</v>
          </cell>
          <cell r="J91">
            <v>9.9959196490522118</v>
          </cell>
          <cell r="K91">
            <v>840</v>
          </cell>
          <cell r="L91">
            <v>189000</v>
          </cell>
          <cell r="M91">
            <v>4085508</v>
          </cell>
          <cell r="N91">
            <v>4055349</v>
          </cell>
          <cell r="O91">
            <v>0.7625459509568141</v>
          </cell>
          <cell r="P91">
            <v>8875</v>
          </cell>
          <cell r="Q91">
            <v>1.6688071272637015</v>
          </cell>
        </row>
        <row r="92">
          <cell r="A92" t="str">
            <v/>
          </cell>
          <cell r="B92" t="str">
            <v>99-00</v>
          </cell>
          <cell r="C92">
            <v>840</v>
          </cell>
          <cell r="D92">
            <v>5300</v>
          </cell>
          <cell r="E92">
            <v>5017.8999999999996</v>
          </cell>
          <cell r="F92">
            <v>94.677358490566021</v>
          </cell>
          <cell r="G92">
            <v>77.5</v>
          </cell>
          <cell r="H92">
            <v>68</v>
          </cell>
          <cell r="I92">
            <v>488.7</v>
          </cell>
          <cell r="J92">
            <v>9.7391339006357249</v>
          </cell>
          <cell r="K92">
            <v>815</v>
          </cell>
          <cell r="L92">
            <v>77595</v>
          </cell>
          <cell r="M92">
            <v>4123724</v>
          </cell>
          <cell r="N92">
            <v>3941909</v>
          </cell>
          <cell r="O92">
            <v>0.79</v>
          </cell>
          <cell r="P92">
            <v>7229</v>
          </cell>
          <cell r="Q92">
            <v>1.4406424998505352</v>
          </cell>
        </row>
        <row r="93">
          <cell r="A93">
            <v>1</v>
          </cell>
          <cell r="B93" t="str">
            <v>00-01</v>
          </cell>
          <cell r="C93">
            <v>840</v>
          </cell>
          <cell r="D93">
            <v>5450</v>
          </cell>
          <cell r="E93">
            <v>4955.8099999999995</v>
          </cell>
          <cell r="F93">
            <v>90.932293577981639</v>
          </cell>
          <cell r="G93">
            <v>77.48</v>
          </cell>
          <cell r="H93">
            <v>67.349999999999994</v>
          </cell>
          <cell r="I93">
            <v>484.36</v>
          </cell>
          <cell r="J93">
            <v>9.773578890231871</v>
          </cell>
          <cell r="K93">
            <v>820</v>
          </cell>
          <cell r="L93">
            <v>259409</v>
          </cell>
          <cell r="M93">
            <v>3227819</v>
          </cell>
          <cell r="N93">
            <v>3644838</v>
          </cell>
          <cell r="O93">
            <v>0.73499999999999999</v>
          </cell>
          <cell r="P93">
            <v>6706</v>
          </cell>
          <cell r="Q93">
            <v>1.35</v>
          </cell>
        </row>
        <row r="94">
          <cell r="A94" t="str">
            <v>Average last 5 years</v>
          </cell>
          <cell r="B94" t="str">
            <v xml:space="preserve">Target (PLAN )   </v>
          </cell>
          <cell r="C94" t="str">
            <v>MU</v>
          </cell>
          <cell r="D94">
            <v>5230</v>
          </cell>
          <cell r="E94">
            <v>5047.24</v>
          </cell>
          <cell r="F94">
            <v>96.573763747042861</v>
          </cell>
          <cell r="G94">
            <v>76.955999999999989</v>
          </cell>
          <cell r="H94">
            <v>68.553175690367468</v>
          </cell>
          <cell r="I94">
            <v>494.61400000000003</v>
          </cell>
          <cell r="J94">
            <v>9.7964293542620702</v>
          </cell>
          <cell r="K94">
            <v>837</v>
          </cell>
          <cell r="L94">
            <v>177241.2</v>
          </cell>
          <cell r="M94">
            <v>3668760.8</v>
          </cell>
          <cell r="N94">
            <v>3693700.8</v>
          </cell>
          <cell r="O94">
            <v>0.73206453052161291</v>
          </cell>
          <cell r="P94">
            <v>10479</v>
          </cell>
          <cell r="Q94">
            <v>2.0846065024058196</v>
          </cell>
        </row>
        <row r="95">
          <cell r="A95" t="str">
            <v>STATE  LOAD  DESPATCH  CENTRE  M.P.E.B.  JABALPUR</v>
          </cell>
          <cell r="B95" t="str">
            <v>ACHIEVEMENT Percentage of ( 2 )</v>
          </cell>
          <cell r="C95" t="str">
            <v>%</v>
          </cell>
          <cell r="D95">
            <v>74.768492377188025</v>
          </cell>
          <cell r="E95">
            <v>69.277005347593587</v>
          </cell>
          <cell r="F95">
            <v>85.009625668449203</v>
          </cell>
          <cell r="G95">
            <v>116.05466839694657</v>
          </cell>
          <cell r="H95">
            <v>105.23</v>
          </cell>
        </row>
        <row r="96">
          <cell r="A96" t="str">
            <v>AMARKANTAK</v>
          </cell>
          <cell r="B96" t="str">
            <v>Hydel Generation M.P.Share</v>
          </cell>
          <cell r="C96" t="str">
            <v>MU</v>
          </cell>
          <cell r="D96">
            <v>1498.64</v>
          </cell>
          <cell r="E96">
            <v>1511.19</v>
          </cell>
          <cell r="F96">
            <v>1658.26</v>
          </cell>
          <cell r="G96">
            <v>2415.3094620000002</v>
          </cell>
          <cell r="H96">
            <v>2253.15</v>
          </cell>
        </row>
        <row r="97">
          <cell r="A97" t="str">
            <v>STATION NAME</v>
          </cell>
          <cell r="B97" t="str">
            <v>YEAR</v>
          </cell>
          <cell r="C97" t="str">
            <v>CAPACITY</v>
          </cell>
          <cell r="D97" t="str">
            <v>TARGET</v>
          </cell>
          <cell r="E97" t="str">
            <v>ACTUAL GENE.</v>
          </cell>
          <cell r="F97" t="str">
            <v>ACHIEVE-MENT</v>
          </cell>
          <cell r="G97" t="str">
            <v>AVAIL-ABILITY</v>
          </cell>
          <cell r="H97" t="str">
            <v>P.L.F.</v>
          </cell>
          <cell r="I97" t="str">
            <v>AUXILIARY CONSUMPTION</v>
          </cell>
          <cell r="J97">
            <v>0</v>
          </cell>
          <cell r="K97" t="str">
            <v>MAXIMUM DEMAND</v>
          </cell>
          <cell r="L97" t="str">
            <v>COAL IN MT</v>
          </cell>
          <cell r="M97">
            <v>0</v>
          </cell>
          <cell r="N97" t="str">
            <v>COAL CONSUMED</v>
          </cell>
          <cell r="O97">
            <v>0</v>
          </cell>
          <cell r="P97" t="str">
            <v>FUEL OIL CONSUMPTION</v>
          </cell>
        </row>
        <row r="98">
          <cell r="A98">
            <v>6</v>
          </cell>
          <cell r="B98" t="str">
            <v>ACHIEVEMENT Percentage of ( 5 )</v>
          </cell>
          <cell r="C98" t="str">
            <v>MW</v>
          </cell>
          <cell r="D98" t="str">
            <v>MKwh</v>
          </cell>
          <cell r="E98" t="str">
            <v>MKwh</v>
          </cell>
          <cell r="F98" t="str">
            <v>%</v>
          </cell>
          <cell r="G98" t="str">
            <v>%</v>
          </cell>
          <cell r="H98" t="str">
            <v>%</v>
          </cell>
          <cell r="I98" t="str">
            <v>MKwh</v>
          </cell>
          <cell r="J98" t="str">
            <v>%</v>
          </cell>
          <cell r="K98" t="str">
            <v>MW</v>
          </cell>
          <cell r="L98" t="str">
            <v>OP.STOCK</v>
          </cell>
          <cell r="M98" t="str">
            <v>RECIEPT</v>
          </cell>
          <cell r="N98" t="str">
            <v>MT</v>
          </cell>
          <cell r="O98" t="str">
            <v>Kg/kWH</v>
          </cell>
          <cell r="P98" t="str">
            <v>KL</v>
          </cell>
          <cell r="Q98" t="str">
            <v>ml/KWH</v>
          </cell>
        </row>
        <row r="99">
          <cell r="A99" t="str">
            <v>AMARKANTAK I</v>
          </cell>
          <cell r="B99" t="str">
            <v>88-89</v>
          </cell>
          <cell r="C99">
            <v>60</v>
          </cell>
          <cell r="D99">
            <v>300</v>
          </cell>
          <cell r="E99">
            <v>375.32</v>
          </cell>
          <cell r="F99">
            <v>125.10666666666667</v>
          </cell>
          <cell r="G99">
            <v>87.49</v>
          </cell>
          <cell r="H99">
            <v>71.407914764079152</v>
          </cell>
          <cell r="I99" t="str">
            <v/>
          </cell>
          <cell r="J99">
            <v>0</v>
          </cell>
          <cell r="K99">
            <v>61</v>
          </cell>
          <cell r="L99">
            <v>0</v>
          </cell>
          <cell r="M99">
            <v>0</v>
          </cell>
          <cell r="N99">
            <v>252980</v>
          </cell>
          <cell r="O99">
            <v>0.6740381541084941</v>
          </cell>
          <cell r="P99">
            <v>2143</v>
          </cell>
          <cell r="Q99">
            <v>5.7097943088564422</v>
          </cell>
        </row>
        <row r="100">
          <cell r="A100" t="str">
            <v>a</v>
          </cell>
          <cell r="B100" t="str">
            <v>89-90</v>
          </cell>
          <cell r="C100">
            <v>60</v>
          </cell>
          <cell r="D100">
            <v>330</v>
          </cell>
          <cell r="E100">
            <v>348.29</v>
          </cell>
          <cell r="F100">
            <v>105.54242424242425</v>
          </cell>
          <cell r="G100">
            <v>94.49</v>
          </cell>
          <cell r="H100">
            <v>66.265220700152213</v>
          </cell>
          <cell r="I100" t="str">
            <v/>
          </cell>
          <cell r="J100">
            <v>0</v>
          </cell>
          <cell r="K100">
            <v>60</v>
          </cell>
          <cell r="L100">
            <v>0</v>
          </cell>
          <cell r="M100">
            <v>0</v>
          </cell>
          <cell r="N100">
            <v>241459</v>
          </cell>
          <cell r="O100">
            <v>0.69326997616928421</v>
          </cell>
          <cell r="P100">
            <v>3121</v>
          </cell>
          <cell r="Q100">
            <v>8.9609233684573191</v>
          </cell>
        </row>
        <row r="101">
          <cell r="A101" t="str">
            <v/>
          </cell>
          <cell r="B101" t="str">
            <v>90-91</v>
          </cell>
          <cell r="C101">
            <v>60</v>
          </cell>
          <cell r="D101">
            <v>350</v>
          </cell>
          <cell r="E101">
            <v>212.54</v>
          </cell>
          <cell r="F101">
            <v>60.725714285714282</v>
          </cell>
          <cell r="G101">
            <v>55.52</v>
          </cell>
          <cell r="H101">
            <v>40.43759512937595</v>
          </cell>
          <cell r="I101">
            <v>21.16</v>
          </cell>
          <cell r="J101">
            <v>9.9557730309588788</v>
          </cell>
          <cell r="K101">
            <v>58</v>
          </cell>
          <cell r="L101">
            <v>0</v>
          </cell>
          <cell r="M101">
            <v>0</v>
          </cell>
          <cell r="N101">
            <v>159372</v>
          </cell>
          <cell r="O101">
            <v>0.74984473510868543</v>
          </cell>
          <cell r="P101">
            <v>5292</v>
          </cell>
          <cell r="Q101">
            <v>24.898842570810203</v>
          </cell>
        </row>
        <row r="102">
          <cell r="A102" t="str">
            <v>b</v>
          </cell>
          <cell r="B102" t="str">
            <v>91-92</v>
          </cell>
          <cell r="C102">
            <v>60</v>
          </cell>
          <cell r="D102">
            <v>350</v>
          </cell>
          <cell r="E102">
            <v>166.64</v>
          </cell>
          <cell r="F102">
            <v>47.611428571428569</v>
          </cell>
          <cell r="G102">
            <v>42.98</v>
          </cell>
          <cell r="H102">
            <v>31.704718417047182</v>
          </cell>
          <cell r="I102">
            <v>17.46</v>
          </cell>
          <cell r="J102">
            <v>10.477676428228518</v>
          </cell>
          <cell r="K102">
            <v>30</v>
          </cell>
          <cell r="L102">
            <v>0</v>
          </cell>
          <cell r="M102">
            <v>0</v>
          </cell>
          <cell r="N102">
            <v>126486</v>
          </cell>
          <cell r="O102">
            <v>0.75903744599135858</v>
          </cell>
          <cell r="P102">
            <v>1923</v>
          </cell>
          <cell r="Q102">
            <v>11.539846375420067</v>
          </cell>
        </row>
        <row r="103">
          <cell r="A103" t="str">
            <v/>
          </cell>
          <cell r="B103" t="str">
            <v>92-93</v>
          </cell>
          <cell r="C103">
            <v>60</v>
          </cell>
          <cell r="D103">
            <v>300</v>
          </cell>
          <cell r="E103">
            <v>284.81</v>
          </cell>
          <cell r="F103">
            <v>94.936666666666667</v>
          </cell>
          <cell r="G103">
            <v>87.9</v>
          </cell>
          <cell r="H103">
            <v>54.965647676393395</v>
          </cell>
          <cell r="I103">
            <v>29.54</v>
          </cell>
          <cell r="J103">
            <v>10.371826831923036</v>
          </cell>
          <cell r="K103">
            <v>50</v>
          </cell>
          <cell r="L103">
            <v>0</v>
          </cell>
          <cell r="M103">
            <v>0</v>
          </cell>
          <cell r="N103">
            <v>205036</v>
          </cell>
          <cell r="O103">
            <v>0.71990449773533227</v>
          </cell>
          <cell r="P103">
            <v>3864</v>
          </cell>
          <cell r="Q103">
            <v>13.566939363084161</v>
          </cell>
        </row>
        <row r="104">
          <cell r="A104" t="str">
            <v>c</v>
          </cell>
          <cell r="B104" t="str">
            <v>93-94</v>
          </cell>
          <cell r="C104">
            <v>50</v>
          </cell>
          <cell r="D104">
            <v>300</v>
          </cell>
          <cell r="E104">
            <v>304.72899999999998</v>
          </cell>
          <cell r="F104">
            <v>101.57633333333332</v>
          </cell>
          <cell r="G104">
            <v>92.043342465753426</v>
          </cell>
          <cell r="H104">
            <v>69.572831050228316</v>
          </cell>
          <cell r="I104">
            <v>32.345314999999999</v>
          </cell>
          <cell r="J104">
            <v>10.614452513544823</v>
          </cell>
          <cell r="K104">
            <v>50</v>
          </cell>
          <cell r="L104">
            <v>0</v>
          </cell>
          <cell r="M104">
            <v>0</v>
          </cell>
          <cell r="N104">
            <v>211815.05</v>
          </cell>
          <cell r="O104">
            <v>0.69509318115440277</v>
          </cell>
          <cell r="P104">
            <v>3308.25</v>
          </cell>
          <cell r="Q104">
            <v>10.856367460924297</v>
          </cell>
        </row>
        <row r="105">
          <cell r="A105" t="str">
            <v/>
          </cell>
          <cell r="B105" t="str">
            <v>94-95</v>
          </cell>
          <cell r="C105">
            <v>50</v>
          </cell>
          <cell r="D105">
            <v>300</v>
          </cell>
          <cell r="E105">
            <v>304.39999999999998</v>
          </cell>
          <cell r="F105">
            <v>101.46666666666665</v>
          </cell>
          <cell r="G105">
            <v>89.8</v>
          </cell>
          <cell r="H105">
            <v>69.49771689497716</v>
          </cell>
          <cell r="I105">
            <v>31.2</v>
          </cell>
          <cell r="J105">
            <v>10.249671484888305</v>
          </cell>
          <cell r="K105">
            <v>50</v>
          </cell>
          <cell r="L105">
            <v>0</v>
          </cell>
          <cell r="M105">
            <v>0</v>
          </cell>
          <cell r="N105">
            <v>214826</v>
          </cell>
          <cell r="O105">
            <v>0.70573587385019709</v>
          </cell>
          <cell r="P105">
            <v>5006</v>
          </cell>
          <cell r="Q105">
            <v>16.445466491458607</v>
          </cell>
        </row>
        <row r="106">
          <cell r="A106" t="str">
            <v>d</v>
          </cell>
          <cell r="B106" t="str">
            <v>95-96</v>
          </cell>
          <cell r="C106">
            <v>50</v>
          </cell>
          <cell r="D106">
            <v>300</v>
          </cell>
          <cell r="E106">
            <v>294.39999999999998</v>
          </cell>
          <cell r="F106">
            <v>98.133333333333326</v>
          </cell>
          <cell r="G106">
            <v>90.6</v>
          </cell>
          <cell r="H106">
            <v>67.030965391621123</v>
          </cell>
          <cell r="I106">
            <v>32.299999999999997</v>
          </cell>
          <cell r="J106">
            <v>10.971467391304348</v>
          </cell>
          <cell r="K106">
            <v>50</v>
          </cell>
          <cell r="L106">
            <v>0</v>
          </cell>
          <cell r="M106">
            <v>0</v>
          </cell>
          <cell r="N106">
            <v>204359</v>
          </cell>
          <cell r="O106">
            <v>0.69415421195652172</v>
          </cell>
          <cell r="P106">
            <v>2743</v>
          </cell>
          <cell r="Q106">
            <v>9.3172554347826093</v>
          </cell>
        </row>
        <row r="107">
          <cell r="A107" t="str">
            <v/>
          </cell>
          <cell r="B107" t="str">
            <v>96-97</v>
          </cell>
          <cell r="C107">
            <v>50</v>
          </cell>
          <cell r="D107">
            <v>300</v>
          </cell>
          <cell r="E107">
            <v>258.89999999999998</v>
          </cell>
          <cell r="F107">
            <v>86.299999999999983</v>
          </cell>
          <cell r="G107">
            <v>85.6</v>
          </cell>
          <cell r="H107">
            <v>59.10958904109588</v>
          </cell>
          <cell r="I107">
            <v>29</v>
          </cell>
          <cell r="J107">
            <v>11.201235998455003</v>
          </cell>
          <cell r="K107">
            <v>49</v>
          </cell>
          <cell r="L107">
            <v>0</v>
          </cell>
          <cell r="M107">
            <v>0</v>
          </cell>
          <cell r="N107">
            <v>177922</v>
          </cell>
          <cell r="O107">
            <v>0.68722286597141757</v>
          </cell>
          <cell r="P107">
            <v>2063</v>
          </cell>
          <cell r="Q107">
            <v>7.9683275395905762</v>
          </cell>
        </row>
        <row r="108">
          <cell r="A108" t="str">
            <v>e</v>
          </cell>
          <cell r="B108" t="str">
            <v>97-98</v>
          </cell>
          <cell r="C108">
            <v>50</v>
          </cell>
          <cell r="D108">
            <v>300</v>
          </cell>
          <cell r="E108">
            <v>251.97</v>
          </cell>
          <cell r="F108">
            <v>83.99</v>
          </cell>
          <cell r="G108">
            <v>87.6</v>
          </cell>
          <cell r="H108">
            <v>57.527397260273972</v>
          </cell>
          <cell r="I108">
            <v>30.628</v>
          </cell>
          <cell r="J108">
            <v>12.155415327221496</v>
          </cell>
          <cell r="K108">
            <v>50</v>
          </cell>
          <cell r="L108">
            <v>0</v>
          </cell>
          <cell r="M108">
            <v>0</v>
          </cell>
          <cell r="N108">
            <v>174156</v>
          </cell>
          <cell r="O108">
            <v>0.69117752113346831</v>
          </cell>
          <cell r="P108">
            <v>2350</v>
          </cell>
          <cell r="Q108">
            <v>9.3265071238639514</v>
          </cell>
        </row>
        <row r="109">
          <cell r="A109" t="str">
            <v/>
          </cell>
          <cell r="B109" t="str">
            <v>98-99</v>
          </cell>
          <cell r="C109">
            <v>50</v>
          </cell>
          <cell r="D109">
            <v>300</v>
          </cell>
          <cell r="E109">
            <v>202.17</v>
          </cell>
          <cell r="F109">
            <v>67.39</v>
          </cell>
          <cell r="G109">
            <v>76</v>
          </cell>
          <cell r="H109">
            <v>46.157534246575345</v>
          </cell>
          <cell r="I109">
            <v>25.5</v>
          </cell>
          <cell r="J109">
            <v>12.613147351239057</v>
          </cell>
          <cell r="K109">
            <v>49</v>
          </cell>
          <cell r="L109">
            <v>0</v>
          </cell>
          <cell r="M109">
            <v>0</v>
          </cell>
          <cell r="N109">
            <v>135455</v>
          </cell>
          <cell r="O109">
            <v>0.67000544096552406</v>
          </cell>
          <cell r="P109">
            <v>2779</v>
          </cell>
          <cell r="Q109">
            <v>13.745857446703271</v>
          </cell>
        </row>
        <row r="110">
          <cell r="A110" t="str">
            <v>f</v>
          </cell>
          <cell r="B110" t="str">
            <v>99-00</v>
          </cell>
          <cell r="C110">
            <v>50</v>
          </cell>
          <cell r="D110">
            <v>250</v>
          </cell>
          <cell r="E110">
            <v>248.2</v>
          </cell>
          <cell r="F110">
            <v>98.9</v>
          </cell>
          <cell r="G110">
            <v>86.2</v>
          </cell>
          <cell r="H110">
            <v>56.5</v>
          </cell>
          <cell r="I110">
            <v>29.3</v>
          </cell>
          <cell r="J110">
            <v>11.804995970991136</v>
          </cell>
          <cell r="K110">
            <v>50</v>
          </cell>
          <cell r="L110">
            <v>0</v>
          </cell>
          <cell r="M110">
            <v>0</v>
          </cell>
          <cell r="N110">
            <v>170257</v>
          </cell>
          <cell r="O110">
            <v>0.68596696212731667</v>
          </cell>
          <cell r="P110">
            <v>1599</v>
          </cell>
          <cell r="Q110">
            <v>6.4423851732473816</v>
          </cell>
        </row>
        <row r="111">
          <cell r="A111" t="str">
            <v/>
          </cell>
          <cell r="B111" t="str">
            <v>00-01</v>
          </cell>
          <cell r="C111">
            <v>50</v>
          </cell>
          <cell r="D111">
            <v>250</v>
          </cell>
          <cell r="E111">
            <v>180.96</v>
          </cell>
          <cell r="F111">
            <v>71.81</v>
          </cell>
          <cell r="G111">
            <v>64.22</v>
          </cell>
          <cell r="H111">
            <v>41.31</v>
          </cell>
          <cell r="I111">
            <v>23.72</v>
          </cell>
          <cell r="J111">
            <v>13.1078691423519</v>
          </cell>
          <cell r="K111">
            <v>49</v>
          </cell>
          <cell r="L111">
            <v>0</v>
          </cell>
          <cell r="M111">
            <v>0</v>
          </cell>
          <cell r="N111">
            <v>131657</v>
          </cell>
          <cell r="O111">
            <v>0.72754752431476566</v>
          </cell>
          <cell r="P111">
            <v>2944</v>
          </cell>
          <cell r="Q111">
            <v>16.268788682581786</v>
          </cell>
        </row>
        <row r="112">
          <cell r="A112" t="str">
            <v>Average last 5 years</v>
          </cell>
          <cell r="B112" t="str">
            <v xml:space="preserve">RAJGHAT     MDDL    </v>
          </cell>
          <cell r="C112" t="str">
            <v>M</v>
          </cell>
          <cell r="D112">
            <v>280</v>
          </cell>
          <cell r="E112">
            <v>228.44</v>
          </cell>
          <cell r="F112">
            <v>81.677999999999983</v>
          </cell>
          <cell r="G112">
            <v>79.924000000000007</v>
          </cell>
          <cell r="H112">
            <v>52.120904109589034</v>
          </cell>
          <cell r="I112">
            <v>27.6296</v>
          </cell>
          <cell r="J112">
            <v>12.176532758051719</v>
          </cell>
          <cell r="K112">
            <v>49.4</v>
          </cell>
          <cell r="L112">
            <v>0</v>
          </cell>
          <cell r="M112">
            <v>0</v>
          </cell>
          <cell r="N112">
            <v>157889.4</v>
          </cell>
          <cell r="O112">
            <v>0.69238406290249854</v>
          </cell>
          <cell r="P112">
            <v>2347</v>
          </cell>
          <cell r="Q112">
            <v>10.750373193197394</v>
          </cell>
        </row>
        <row r="113">
          <cell r="A113" t="str">
            <v>AMARKANTAK II</v>
          </cell>
          <cell r="B113" t="str">
            <v>88-89</v>
          </cell>
          <cell r="C113">
            <v>240</v>
          </cell>
          <cell r="D113">
            <v>1250</v>
          </cell>
          <cell r="E113">
            <v>1209.6600000000001</v>
          </cell>
          <cell r="F113">
            <v>96.772800000000018</v>
          </cell>
          <cell r="G113">
            <v>78.19</v>
          </cell>
          <cell r="H113">
            <v>57.537100456621012</v>
          </cell>
          <cell r="I113" t="str">
            <v/>
          </cell>
          <cell r="J113">
            <v>0</v>
          </cell>
          <cell r="K113">
            <v>230</v>
          </cell>
          <cell r="L113">
            <v>0</v>
          </cell>
          <cell r="M113">
            <v>0</v>
          </cell>
          <cell r="N113">
            <v>908200</v>
          </cell>
          <cell r="O113">
            <v>0.75078947803515039</v>
          </cell>
          <cell r="P113">
            <v>9857</v>
          </cell>
          <cell r="Q113">
            <v>8.1485706727510205</v>
          </cell>
        </row>
        <row r="114">
          <cell r="A114" t="str">
            <v/>
          </cell>
          <cell r="B114" t="str">
            <v>89-90</v>
          </cell>
          <cell r="C114">
            <v>240</v>
          </cell>
          <cell r="D114">
            <v>1310</v>
          </cell>
          <cell r="E114">
            <v>988.66</v>
          </cell>
          <cell r="F114">
            <v>75.470229007633591</v>
          </cell>
          <cell r="G114">
            <v>69.31</v>
          </cell>
          <cell r="H114">
            <v>47.025304414003045</v>
          </cell>
          <cell r="I114">
            <v>103</v>
          </cell>
          <cell r="J114">
            <v>10.418141727186294</v>
          </cell>
          <cell r="K114">
            <v>200</v>
          </cell>
          <cell r="L114">
            <v>0</v>
          </cell>
          <cell r="M114">
            <v>0</v>
          </cell>
          <cell r="N114">
            <v>755851</v>
          </cell>
          <cell r="O114">
            <v>0.76452066433354238</v>
          </cell>
          <cell r="P114">
            <v>11664</v>
          </cell>
          <cell r="Q114">
            <v>11.797786903485527</v>
          </cell>
        </row>
        <row r="115">
          <cell r="A115">
            <v>1</v>
          </cell>
          <cell r="B115" t="str">
            <v>90-91</v>
          </cell>
          <cell r="C115">
            <v>240</v>
          </cell>
          <cell r="D115">
            <v>1250</v>
          </cell>
          <cell r="E115">
            <v>791.39</v>
          </cell>
          <cell r="F115">
            <v>63.311199999999999</v>
          </cell>
          <cell r="G115">
            <v>55.96</v>
          </cell>
          <cell r="H115">
            <v>37.642218417047182</v>
          </cell>
          <cell r="I115">
            <v>87.17</v>
          </cell>
          <cell r="J115">
            <v>11.014796750022112</v>
          </cell>
          <cell r="K115">
            <v>190</v>
          </cell>
          <cell r="L115">
            <v>0</v>
          </cell>
          <cell r="M115">
            <v>0</v>
          </cell>
          <cell r="N115">
            <v>643580</v>
          </cell>
          <cell r="O115">
            <v>0.81322735945614677</v>
          </cell>
          <cell r="P115">
            <v>10599</v>
          </cell>
          <cell r="Q115">
            <v>13.39289098927204</v>
          </cell>
        </row>
        <row r="116">
          <cell r="A116">
            <v>2</v>
          </cell>
          <cell r="B116" t="str">
            <v>91-92</v>
          </cell>
          <cell r="C116">
            <v>240</v>
          </cell>
          <cell r="D116">
            <v>1200</v>
          </cell>
          <cell r="E116">
            <v>902.14</v>
          </cell>
          <cell r="F116">
            <v>75.178333333333327</v>
          </cell>
          <cell r="G116">
            <v>63.18</v>
          </cell>
          <cell r="H116">
            <v>42.792767152398298</v>
          </cell>
          <cell r="I116">
            <v>96.78</v>
          </cell>
          <cell r="J116">
            <v>10.727824949564368</v>
          </cell>
          <cell r="K116">
            <v>195</v>
          </cell>
          <cell r="L116">
            <v>0</v>
          </cell>
          <cell r="M116">
            <v>0</v>
          </cell>
          <cell r="N116">
            <v>744899</v>
          </cell>
          <cell r="O116">
            <v>0.82570221916775666</v>
          </cell>
          <cell r="P116">
            <v>13223</v>
          </cell>
          <cell r="Q116">
            <v>14.657370252954086</v>
          </cell>
        </row>
        <row r="117">
          <cell r="A117">
            <v>3</v>
          </cell>
          <cell r="B117" t="str">
            <v>92-93</v>
          </cell>
          <cell r="C117">
            <v>240</v>
          </cell>
          <cell r="D117">
            <v>1200</v>
          </cell>
          <cell r="E117">
            <v>991.24</v>
          </cell>
          <cell r="F117">
            <v>82.603333333333339</v>
          </cell>
          <cell r="G117">
            <v>70.989999999999995</v>
          </cell>
          <cell r="H117">
            <v>47.148021308980212</v>
          </cell>
          <cell r="I117">
            <v>106.47</v>
          </cell>
          <cell r="J117">
            <v>10.741091965618821</v>
          </cell>
          <cell r="K117">
            <v>211</v>
          </cell>
          <cell r="L117">
            <v>0</v>
          </cell>
          <cell r="M117">
            <v>0</v>
          </cell>
          <cell r="N117">
            <v>797288</v>
          </cell>
          <cell r="O117">
            <v>0.80433396553811387</v>
          </cell>
          <cell r="P117">
            <v>13294</v>
          </cell>
          <cell r="Q117">
            <v>13.411484605141036</v>
          </cell>
        </row>
        <row r="118">
          <cell r="A118" t="str">
            <v>Note :-</v>
          </cell>
          <cell r="B118" t="str">
            <v>93-94</v>
          </cell>
          <cell r="C118">
            <v>240</v>
          </cell>
          <cell r="D118">
            <v>1120</v>
          </cell>
          <cell r="E118">
            <v>1070.5160000000001</v>
          </cell>
          <cell r="F118">
            <v>95.581785714285715</v>
          </cell>
          <cell r="G118">
            <v>70.069999999999993</v>
          </cell>
          <cell r="H118">
            <v>50.918759512937605</v>
          </cell>
          <cell r="I118">
            <v>104.467</v>
          </cell>
          <cell r="J118">
            <v>9.7585650284535674</v>
          </cell>
          <cell r="K118">
            <v>205</v>
          </cell>
          <cell r="L118">
            <v>0</v>
          </cell>
          <cell r="M118">
            <v>0</v>
          </cell>
          <cell r="N118">
            <v>783385.61</v>
          </cell>
          <cell r="O118">
            <v>0.73178318679963683</v>
          </cell>
          <cell r="P118">
            <v>10814.63</v>
          </cell>
          <cell r="Q118">
            <v>10.10225909748196</v>
          </cell>
        </row>
        <row r="119">
          <cell r="A119" t="str">
            <v>Note :-</v>
          </cell>
          <cell r="B119" t="str">
            <v>94-95</v>
          </cell>
          <cell r="C119">
            <v>240</v>
          </cell>
          <cell r="D119">
            <v>1100</v>
          </cell>
          <cell r="E119">
            <v>1122.9000000000001</v>
          </cell>
          <cell r="F119">
            <v>102.08181818181819</v>
          </cell>
          <cell r="G119">
            <v>76.099999999999994</v>
          </cell>
          <cell r="H119">
            <v>53.410388127853885</v>
          </cell>
          <cell r="I119">
            <v>106.9</v>
          </cell>
          <cell r="J119">
            <v>9.5199928755899901</v>
          </cell>
          <cell r="K119">
            <v>225</v>
          </cell>
          <cell r="L119">
            <v>0</v>
          </cell>
          <cell r="M119">
            <v>0</v>
          </cell>
          <cell r="N119">
            <v>871239</v>
          </cell>
          <cell r="O119">
            <v>0.7758829815655891</v>
          </cell>
          <cell r="P119">
            <v>12775</v>
          </cell>
          <cell r="Q119">
            <v>11.376792234393088</v>
          </cell>
        </row>
        <row r="120">
          <cell r="A120" t="str">
            <v>EXECUTIVE SUMMARY</v>
          </cell>
          <cell r="B120" t="str">
            <v>95-96</v>
          </cell>
          <cell r="C120">
            <v>240</v>
          </cell>
          <cell r="D120">
            <v>1150</v>
          </cell>
          <cell r="E120">
            <v>958</v>
          </cell>
          <cell r="F120">
            <v>83.304347826086953</v>
          </cell>
          <cell r="G120">
            <v>73.400000000000006</v>
          </cell>
          <cell r="H120">
            <v>45.442471159684274</v>
          </cell>
          <cell r="I120">
            <v>101.8</v>
          </cell>
          <cell r="J120">
            <v>10.626304801670146</v>
          </cell>
          <cell r="K120">
            <v>215</v>
          </cell>
          <cell r="L120">
            <v>0</v>
          </cell>
          <cell r="M120">
            <v>0</v>
          </cell>
          <cell r="N120">
            <v>742828</v>
          </cell>
          <cell r="O120">
            <v>0.77539457202505224</v>
          </cell>
          <cell r="P120">
            <v>11723</v>
          </cell>
          <cell r="Q120">
            <v>12.236951983298539</v>
          </cell>
        </row>
        <row r="121">
          <cell r="A121" t="str">
            <v>96-97 to 00-01</v>
          </cell>
          <cell r="B121" t="str">
            <v>96-97</v>
          </cell>
          <cell r="C121">
            <v>240</v>
          </cell>
          <cell r="D121">
            <v>1200</v>
          </cell>
          <cell r="E121">
            <v>420.6</v>
          </cell>
          <cell r="F121">
            <v>35.049999999999997</v>
          </cell>
          <cell r="G121">
            <v>29.8</v>
          </cell>
          <cell r="H121">
            <v>20.005707762557076</v>
          </cell>
          <cell r="I121">
            <v>45.2</v>
          </cell>
          <cell r="J121">
            <v>10.746552543984784</v>
          </cell>
          <cell r="K121">
            <v>105</v>
          </cell>
          <cell r="L121">
            <v>0</v>
          </cell>
          <cell r="M121">
            <v>0</v>
          </cell>
          <cell r="N121">
            <v>321549</v>
          </cell>
          <cell r="O121">
            <v>0.76450071326676172</v>
          </cell>
          <cell r="P121">
            <v>3942</v>
          </cell>
          <cell r="Q121">
            <v>9.3723252496433656</v>
          </cell>
        </row>
        <row r="122">
          <cell r="A122" t="str">
            <v xml:space="preserve"> HYDEL GENETRATION</v>
          </cell>
          <cell r="B122" t="str">
            <v>97-98</v>
          </cell>
          <cell r="C122">
            <v>240</v>
          </cell>
          <cell r="D122">
            <v>1000</v>
          </cell>
          <cell r="E122">
            <v>526.26</v>
          </cell>
          <cell r="F122">
            <v>52.625999999999998</v>
          </cell>
          <cell r="G122">
            <v>31.9</v>
          </cell>
          <cell r="H122">
            <v>25.031392694063928</v>
          </cell>
          <cell r="I122">
            <v>49.438000000000002</v>
          </cell>
          <cell r="J122">
            <v>9.39421578687341</v>
          </cell>
          <cell r="K122">
            <v>220</v>
          </cell>
          <cell r="L122">
            <v>0</v>
          </cell>
          <cell r="M122">
            <v>0</v>
          </cell>
          <cell r="N122">
            <v>385051</v>
          </cell>
          <cell r="O122">
            <v>0.73167445749249416</v>
          </cell>
          <cell r="P122">
            <v>3240</v>
          </cell>
          <cell r="Q122">
            <v>6.1566526051761485</v>
          </cell>
        </row>
        <row r="123">
          <cell r="A123" t="str">
            <v/>
          </cell>
          <cell r="B123" t="str">
            <v>98-99</v>
          </cell>
          <cell r="C123">
            <v>240</v>
          </cell>
          <cell r="D123">
            <v>1200</v>
          </cell>
          <cell r="E123">
            <v>997.7</v>
          </cell>
          <cell r="F123">
            <v>83.141666666666666</v>
          </cell>
          <cell r="G123">
            <v>58.8</v>
          </cell>
          <cell r="H123">
            <v>47.455289193302889</v>
          </cell>
          <cell r="I123">
            <v>97.4</v>
          </cell>
          <cell r="J123">
            <v>9.7624536433797733</v>
          </cell>
          <cell r="K123">
            <v>220</v>
          </cell>
          <cell r="L123">
            <v>0</v>
          </cell>
          <cell r="M123">
            <v>0</v>
          </cell>
          <cell r="N123">
            <v>652165</v>
          </cell>
          <cell r="O123">
            <v>0.65366843740603386</v>
          </cell>
          <cell r="P123">
            <v>3605</v>
          </cell>
          <cell r="Q123">
            <v>3.6133106144131499</v>
          </cell>
        </row>
        <row r="124">
          <cell r="A124">
            <v>1</v>
          </cell>
          <cell r="B124" t="str">
            <v>99-00</v>
          </cell>
          <cell r="C124">
            <v>240</v>
          </cell>
          <cell r="D124">
            <v>900</v>
          </cell>
          <cell r="E124">
            <v>1048.8</v>
          </cell>
          <cell r="F124">
            <v>87.4</v>
          </cell>
          <cell r="G124">
            <v>65.099999999999994</v>
          </cell>
          <cell r="H124">
            <v>49.7</v>
          </cell>
          <cell r="I124">
            <v>105.9</v>
          </cell>
          <cell r="J124">
            <v>10.09725400457666</v>
          </cell>
          <cell r="K124">
            <v>200</v>
          </cell>
          <cell r="L124">
            <v>0</v>
          </cell>
          <cell r="M124">
            <v>0</v>
          </cell>
          <cell r="N124">
            <v>674871</v>
          </cell>
          <cell r="O124">
            <v>0.64346967963386725</v>
          </cell>
          <cell r="P124">
            <v>3020</v>
          </cell>
          <cell r="Q124">
            <v>2.8794813119755913</v>
          </cell>
        </row>
        <row r="125">
          <cell r="A125">
            <v>2</v>
          </cell>
          <cell r="B125" t="str">
            <v>00-01</v>
          </cell>
          <cell r="C125">
            <v>240</v>
          </cell>
          <cell r="D125">
            <v>1150</v>
          </cell>
          <cell r="E125">
            <v>968.97</v>
          </cell>
          <cell r="F125">
            <v>84.19</v>
          </cell>
          <cell r="G125">
            <v>62.4</v>
          </cell>
          <cell r="H125">
            <v>46.09</v>
          </cell>
          <cell r="I125">
            <v>95.83</v>
          </cell>
          <cell r="J125">
            <v>9.8898830717153263</v>
          </cell>
          <cell r="K125">
            <v>200</v>
          </cell>
          <cell r="L125">
            <v>0</v>
          </cell>
          <cell r="M125">
            <v>0</v>
          </cell>
          <cell r="N125">
            <v>723885</v>
          </cell>
          <cell r="O125">
            <v>0.74706647264621195</v>
          </cell>
          <cell r="P125">
            <v>5474</v>
          </cell>
          <cell r="Q125">
            <v>5.6492977078753723</v>
          </cell>
        </row>
        <row r="126">
          <cell r="A126" t="str">
            <v>Average last 5 years</v>
          </cell>
          <cell r="B126" t="str">
            <v>ACHIEVEMENT Percentage of ( 2 )</v>
          </cell>
          <cell r="C126" t="str">
            <v>%</v>
          </cell>
          <cell r="D126">
            <v>1090</v>
          </cell>
          <cell r="E126">
            <v>792.46600000000001</v>
          </cell>
          <cell r="F126">
            <v>68.481533333333331</v>
          </cell>
          <cell r="G126">
            <v>49.6</v>
          </cell>
          <cell r="H126">
            <v>37.656477929984774</v>
          </cell>
          <cell r="I126">
            <v>78.753599999999992</v>
          </cell>
          <cell r="J126">
            <v>9.9780718101059911</v>
          </cell>
          <cell r="K126">
            <v>189</v>
          </cell>
          <cell r="L126">
            <v>0</v>
          </cell>
          <cell r="M126">
            <v>0</v>
          </cell>
          <cell r="N126">
            <v>551504.19999999995</v>
          </cell>
          <cell r="O126">
            <v>0.70807595208907392</v>
          </cell>
          <cell r="P126">
            <v>3856.2</v>
          </cell>
          <cell r="Q126">
            <v>5.5342134978167259</v>
          </cell>
        </row>
        <row r="127">
          <cell r="A127" t="str">
            <v>AMARKANTAK</v>
          </cell>
          <cell r="B127" t="str">
            <v>88-89</v>
          </cell>
          <cell r="C127">
            <v>300</v>
          </cell>
          <cell r="D127">
            <v>1550</v>
          </cell>
          <cell r="E127">
            <v>1584.98</v>
          </cell>
          <cell r="F127">
            <v>102.25677419354838</v>
          </cell>
          <cell r="G127">
            <v>80.05</v>
          </cell>
          <cell r="H127">
            <v>60.31126331811263</v>
          </cell>
          <cell r="I127">
            <v>0</v>
          </cell>
          <cell r="J127">
            <v>0</v>
          </cell>
          <cell r="K127" t="str">
            <v/>
          </cell>
          <cell r="L127" t="str">
            <v/>
          </cell>
          <cell r="M127" t="str">
            <v/>
          </cell>
          <cell r="N127">
            <v>1161180</v>
          </cell>
          <cell r="O127">
            <v>0.73261492258577399</v>
          </cell>
          <cell r="P127">
            <v>12000</v>
          </cell>
          <cell r="Q127">
            <v>7.57107345203094</v>
          </cell>
        </row>
        <row r="128">
          <cell r="A128">
            <v>5</v>
          </cell>
          <cell r="B128" t="str">
            <v>89-90</v>
          </cell>
          <cell r="C128">
            <v>300</v>
          </cell>
          <cell r="D128">
            <v>1640</v>
          </cell>
          <cell r="E128">
            <v>1336.95</v>
          </cell>
          <cell r="F128">
            <v>81.521341463414629</v>
          </cell>
          <cell r="G128">
            <v>74.346000000000004</v>
          </cell>
          <cell r="H128">
            <v>50.873287671232873</v>
          </cell>
          <cell r="I128">
            <v>103</v>
          </cell>
          <cell r="J128">
            <v>7.7041026216388042</v>
          </cell>
          <cell r="K128" t="str">
            <v/>
          </cell>
          <cell r="L128">
            <v>31115</v>
          </cell>
          <cell r="M128">
            <v>1015605</v>
          </cell>
          <cell r="N128">
            <v>997310</v>
          </cell>
          <cell r="O128">
            <v>0.74595908597928118</v>
          </cell>
          <cell r="P128">
            <v>14785</v>
          </cell>
          <cell r="Q128">
            <v>11.0587531321291</v>
          </cell>
        </row>
        <row r="129">
          <cell r="A129">
            <v>6</v>
          </cell>
          <cell r="B129" t="str">
            <v>90-91</v>
          </cell>
          <cell r="C129">
            <v>300</v>
          </cell>
          <cell r="D129">
            <v>1600</v>
          </cell>
          <cell r="E129">
            <v>1003.93</v>
          </cell>
          <cell r="F129">
            <v>62.745624999999997</v>
          </cell>
          <cell r="G129">
            <v>55.871999999999993</v>
          </cell>
          <cell r="H129">
            <v>38.201293759512936</v>
          </cell>
          <cell r="I129">
            <v>108.33</v>
          </cell>
          <cell r="J129">
            <v>10.790592969629357</v>
          </cell>
          <cell r="K129" t="str">
            <v/>
          </cell>
          <cell r="L129">
            <v>47723</v>
          </cell>
          <cell r="M129">
            <v>791141</v>
          </cell>
          <cell r="N129">
            <v>802952</v>
          </cell>
          <cell r="O129">
            <v>0.7998087516061877</v>
          </cell>
          <cell r="P129">
            <v>15891</v>
          </cell>
          <cell r="Q129">
            <v>15.828792844122599</v>
          </cell>
        </row>
        <row r="130">
          <cell r="A130">
            <v>7</v>
          </cell>
          <cell r="B130" t="str">
            <v>91-92</v>
          </cell>
          <cell r="C130">
            <v>300</v>
          </cell>
          <cell r="D130">
            <v>1550</v>
          </cell>
          <cell r="E130">
            <v>1068.78</v>
          </cell>
          <cell r="F130">
            <v>68.953548387096774</v>
          </cell>
          <cell r="G130">
            <v>59.14</v>
          </cell>
          <cell r="H130">
            <v>40.557832422586522</v>
          </cell>
          <cell r="I130">
            <v>114.24000000000001</v>
          </cell>
          <cell r="J130">
            <v>10.688822769887162</v>
          </cell>
          <cell r="K130" t="str">
            <v/>
          </cell>
          <cell r="L130">
            <v>51627</v>
          </cell>
          <cell r="M130">
            <v>828867</v>
          </cell>
          <cell r="N130">
            <v>871385</v>
          </cell>
          <cell r="O130">
            <v>0.81530810831041001</v>
          </cell>
          <cell r="P130">
            <v>15146</v>
          </cell>
          <cell r="Q130">
            <v>14.171298115608451</v>
          </cell>
        </row>
        <row r="131">
          <cell r="A131" t="str">
            <v>a</v>
          </cell>
          <cell r="B131" t="str">
            <v>92-93</v>
          </cell>
          <cell r="C131">
            <v>300</v>
          </cell>
          <cell r="D131">
            <v>1500</v>
          </cell>
          <cell r="E131">
            <v>1276.05</v>
          </cell>
          <cell r="F131">
            <v>85.07</v>
          </cell>
          <cell r="G131">
            <v>74.372</v>
          </cell>
          <cell r="H131">
            <v>48.693790640168515</v>
          </cell>
          <cell r="I131">
            <v>136.01</v>
          </cell>
          <cell r="J131">
            <v>10.65867324948082</v>
          </cell>
          <cell r="K131" t="str">
            <v/>
          </cell>
          <cell r="L131">
            <v>3954</v>
          </cell>
          <cell r="M131">
            <v>1008841</v>
          </cell>
          <cell r="N131">
            <v>1002324</v>
          </cell>
          <cell r="O131">
            <v>0.78548959680263308</v>
          </cell>
          <cell r="P131">
            <v>17158</v>
          </cell>
          <cell r="Q131">
            <v>13.446181575957056</v>
          </cell>
        </row>
        <row r="132">
          <cell r="A132" t="str">
            <v/>
          </cell>
          <cell r="B132" t="str">
            <v>93-94</v>
          </cell>
          <cell r="C132">
            <v>290</v>
          </cell>
          <cell r="D132">
            <v>1420</v>
          </cell>
          <cell r="E132">
            <v>1375.2450000000001</v>
          </cell>
          <cell r="F132">
            <v>96.848239436619721</v>
          </cell>
          <cell r="G132">
            <v>73.858507321681628</v>
          </cell>
          <cell r="H132">
            <v>54.134978743504959</v>
          </cell>
          <cell r="I132">
            <v>136.81231500000001</v>
          </cell>
          <cell r="J132">
            <v>9.9482139546044532</v>
          </cell>
          <cell r="K132" t="str">
            <v/>
          </cell>
          <cell r="L132">
            <v>10262</v>
          </cell>
          <cell r="M132">
            <v>1014037</v>
          </cell>
          <cell r="N132">
            <v>995200.65999999992</v>
          </cell>
          <cell r="O132">
            <v>0.72365335631105709</v>
          </cell>
          <cell r="P132">
            <v>14122.88</v>
          </cell>
          <cell r="Q132">
            <v>10.269355642085591</v>
          </cell>
        </row>
        <row r="133">
          <cell r="A133" t="str">
            <v>b</v>
          </cell>
          <cell r="B133" t="str">
            <v>94-95</v>
          </cell>
          <cell r="C133">
            <v>290</v>
          </cell>
          <cell r="D133">
            <v>1400</v>
          </cell>
          <cell r="E133">
            <v>1427.3000000000002</v>
          </cell>
          <cell r="F133">
            <v>101.95000000000002</v>
          </cell>
          <cell r="G133">
            <v>78.462068965517247</v>
          </cell>
          <cell r="H133">
            <v>56.030557125808691</v>
          </cell>
          <cell r="I133">
            <v>138.1</v>
          </cell>
          <cell r="J133">
            <v>9.6756112940517056</v>
          </cell>
          <cell r="K133" t="str">
            <v/>
          </cell>
          <cell r="L133">
            <v>41415</v>
          </cell>
          <cell r="M133">
            <v>1102016</v>
          </cell>
          <cell r="N133">
            <v>1086065</v>
          </cell>
          <cell r="O133">
            <v>0.76092272122188731</v>
          </cell>
          <cell r="P133">
            <v>17781</v>
          </cell>
          <cell r="Q133">
            <v>12.457787430813422</v>
          </cell>
        </row>
        <row r="134">
          <cell r="A134" t="str">
            <v/>
          </cell>
          <cell r="B134" t="str">
            <v>95-96</v>
          </cell>
          <cell r="C134">
            <v>290</v>
          </cell>
          <cell r="D134">
            <v>1450</v>
          </cell>
          <cell r="E134">
            <v>1252.4000000000001</v>
          </cell>
          <cell r="F134">
            <v>86.372413793103462</v>
          </cell>
          <cell r="G134">
            <v>76.365517241379308</v>
          </cell>
          <cell r="H134">
            <v>49.299322941269097</v>
          </cell>
          <cell r="I134">
            <v>134.1</v>
          </cell>
          <cell r="J134">
            <v>10.707441711913127</v>
          </cell>
          <cell r="K134">
            <v>245</v>
          </cell>
          <cell r="L134">
            <v>58749</v>
          </cell>
          <cell r="M134">
            <v>972440</v>
          </cell>
          <cell r="N134">
            <v>947187</v>
          </cell>
          <cell r="O134">
            <v>0.7562975087831364</v>
          </cell>
          <cell r="P134">
            <v>14466</v>
          </cell>
          <cell r="Q134">
            <v>11.550622804215905</v>
          </cell>
        </row>
        <row r="135">
          <cell r="A135" t="str">
            <v>c</v>
          </cell>
          <cell r="B135" t="str">
            <v>96-97</v>
          </cell>
          <cell r="C135">
            <v>290</v>
          </cell>
          <cell r="D135">
            <v>1500</v>
          </cell>
          <cell r="E135">
            <v>679.5</v>
          </cell>
          <cell r="F135">
            <v>45.3</v>
          </cell>
          <cell r="G135">
            <v>39.420689655172417</v>
          </cell>
          <cell r="H135">
            <v>26.747756258856874</v>
          </cell>
          <cell r="I135">
            <v>74.2</v>
          </cell>
          <cell r="J135">
            <v>10.919793966151582</v>
          </cell>
          <cell r="K135">
            <v>245</v>
          </cell>
          <cell r="L135">
            <v>84001</v>
          </cell>
          <cell r="M135">
            <v>471584</v>
          </cell>
          <cell r="N135">
            <v>499471</v>
          </cell>
          <cell r="O135">
            <v>0.73505665930831499</v>
          </cell>
          <cell r="P135">
            <v>6005</v>
          </cell>
          <cell r="Q135">
            <v>8.8373804267844012</v>
          </cell>
        </row>
        <row r="136">
          <cell r="A136" t="str">
            <v/>
          </cell>
          <cell r="B136" t="str">
            <v>97-98</v>
          </cell>
          <cell r="C136">
            <v>290</v>
          </cell>
          <cell r="D136">
            <v>1300</v>
          </cell>
          <cell r="E136">
            <v>778.23</v>
          </cell>
          <cell r="F136">
            <v>59.863846153846154</v>
          </cell>
          <cell r="G136">
            <v>41.50344827586207</v>
          </cell>
          <cell r="H136">
            <v>30.634152102031177</v>
          </cell>
          <cell r="I136">
            <v>80.066000000000003</v>
          </cell>
          <cell r="J136">
            <v>10.288218136026625</v>
          </cell>
          <cell r="K136">
            <v>258</v>
          </cell>
          <cell r="L136">
            <v>58003</v>
          </cell>
          <cell r="M136">
            <v>576062</v>
          </cell>
          <cell r="N136">
            <v>559207</v>
          </cell>
          <cell r="O136">
            <v>0.71856263572465728</v>
          </cell>
          <cell r="P136">
            <v>5590</v>
          </cell>
          <cell r="Q136">
            <v>7.1829664752065581</v>
          </cell>
        </row>
        <row r="137">
          <cell r="A137" t="str">
            <v>d</v>
          </cell>
          <cell r="B137" t="str">
            <v>98-99</v>
          </cell>
          <cell r="C137">
            <v>290</v>
          </cell>
          <cell r="D137">
            <v>1500</v>
          </cell>
          <cell r="E137">
            <v>1199.8700000000001</v>
          </cell>
          <cell r="F137">
            <v>79.991333333333344</v>
          </cell>
          <cell r="G137">
            <v>61.765517241379314</v>
          </cell>
          <cell r="H137">
            <v>47.231538340418837</v>
          </cell>
          <cell r="I137">
            <v>122.9</v>
          </cell>
          <cell r="J137">
            <v>10.242776300765914</v>
          </cell>
          <cell r="K137">
            <v>270</v>
          </cell>
          <cell r="L137">
            <v>100659</v>
          </cell>
          <cell r="M137">
            <v>783861</v>
          </cell>
          <cell r="N137">
            <v>787620</v>
          </cell>
          <cell r="O137">
            <v>0.65642111228716427</v>
          </cell>
          <cell r="P137">
            <v>6384</v>
          </cell>
          <cell r="Q137">
            <v>5.3205763957762082</v>
          </cell>
        </row>
        <row r="138">
          <cell r="A138" t="str">
            <v/>
          </cell>
          <cell r="B138" t="str">
            <v>99-00</v>
          </cell>
          <cell r="C138">
            <v>290</v>
          </cell>
          <cell r="D138">
            <v>1150</v>
          </cell>
          <cell r="E138">
            <v>1297</v>
          </cell>
          <cell r="F138">
            <v>112.8</v>
          </cell>
          <cell r="G138">
            <v>68.7</v>
          </cell>
          <cell r="H138">
            <v>50.9</v>
          </cell>
          <cell r="I138">
            <v>135.19999999999999</v>
          </cell>
          <cell r="J138">
            <v>10.424055512721663</v>
          </cell>
          <cell r="K138">
            <v>235</v>
          </cell>
          <cell r="L138">
            <v>0</v>
          </cell>
          <cell r="M138">
            <v>875677</v>
          </cell>
          <cell r="N138">
            <v>845128</v>
          </cell>
          <cell r="O138">
            <v>0.65160215882806471</v>
          </cell>
          <cell r="P138">
            <v>4619</v>
          </cell>
          <cell r="Q138">
            <v>3.5612952968388587</v>
          </cell>
        </row>
        <row r="139">
          <cell r="A139" t="str">
            <v>e</v>
          </cell>
          <cell r="B139" t="str">
            <v>00-01</v>
          </cell>
          <cell r="C139">
            <v>290</v>
          </cell>
          <cell r="D139">
            <v>1400</v>
          </cell>
          <cell r="E139">
            <v>1149.93</v>
          </cell>
          <cell r="F139">
            <v>82.14</v>
          </cell>
          <cell r="G139">
            <v>62.71</v>
          </cell>
          <cell r="H139">
            <v>45.27</v>
          </cell>
          <cell r="I139">
            <v>119.56</v>
          </cell>
          <cell r="J139">
            <v>10.397154609411007</v>
          </cell>
          <cell r="K139">
            <v>229</v>
          </cell>
          <cell r="L139">
            <v>106452</v>
          </cell>
          <cell r="M139">
            <v>784705</v>
          </cell>
          <cell r="N139">
            <v>855542</v>
          </cell>
          <cell r="O139">
            <v>0.74399485186054803</v>
          </cell>
          <cell r="P139">
            <v>8418</v>
          </cell>
          <cell r="Q139">
            <v>7.3204455923404028</v>
          </cell>
        </row>
        <row r="140">
          <cell r="A140" t="str">
            <v>Average last 5 years</v>
          </cell>
          <cell r="B140" t="str">
            <v>Energy   Contents   in   MKwh</v>
          </cell>
          <cell r="C140" t="str">
            <v>MU</v>
          </cell>
          <cell r="D140">
            <v>1370</v>
          </cell>
          <cell r="E140">
            <v>1020.9060000000002</v>
          </cell>
          <cell r="F140">
            <v>76.019035897435899</v>
          </cell>
          <cell r="G140">
            <v>54.819931034482764</v>
          </cell>
          <cell r="H140">
            <v>40.15668934026138</v>
          </cell>
          <cell r="I140">
            <v>106.38520000000001</v>
          </cell>
          <cell r="J140">
            <v>10.454399705015359</v>
          </cell>
          <cell r="K140">
            <v>247.4</v>
          </cell>
          <cell r="L140">
            <v>69823</v>
          </cell>
          <cell r="M140">
            <v>698377.8</v>
          </cell>
          <cell r="N140">
            <v>709393.6</v>
          </cell>
          <cell r="O140">
            <v>0.70112748360174992</v>
          </cell>
          <cell r="P140">
            <v>6203.2</v>
          </cell>
          <cell r="Q140">
            <v>6.4445328373892865</v>
          </cell>
        </row>
        <row r="141">
          <cell r="A141" t="str">
            <v>STATE  LOAD  DESPATCH  CENTRE  M.P.E.B.  JABALPUR</v>
          </cell>
          <cell r="B141" t="str">
            <v>HASDEO-BANGO    MDDL    329.79 M</v>
          </cell>
          <cell r="C141" t="str">
            <v>M</v>
          </cell>
          <cell r="D141">
            <v>345</v>
          </cell>
          <cell r="E141">
            <v>355.56</v>
          </cell>
          <cell r="F141">
            <v>334.51</v>
          </cell>
          <cell r="G141">
            <v>344.57</v>
          </cell>
          <cell r="H141">
            <v>345.48</v>
          </cell>
        </row>
        <row r="142">
          <cell r="A142" t="str">
            <v>SATPURA</v>
          </cell>
          <cell r="B142" t="str">
            <v>Energy   Contents   in   MKwh</v>
          </cell>
          <cell r="C142" t="str">
            <v>MU</v>
          </cell>
          <cell r="D142">
            <v>68</v>
          </cell>
          <cell r="E142">
            <v>187.4</v>
          </cell>
          <cell r="F142">
            <v>13.18</v>
          </cell>
          <cell r="G142">
            <v>64.849999999999994</v>
          </cell>
          <cell r="H142">
            <v>71.36</v>
          </cell>
        </row>
        <row r="143">
          <cell r="A143" t="str">
            <v>STATION NAME</v>
          </cell>
          <cell r="B143" t="str">
            <v>YEAR</v>
          </cell>
          <cell r="C143" t="str">
            <v>CAPACITY</v>
          </cell>
          <cell r="D143" t="str">
            <v>TARGET</v>
          </cell>
          <cell r="E143" t="str">
            <v>ACTUAL GENE.</v>
          </cell>
          <cell r="F143" t="str">
            <v>ACHIEVE-MENT</v>
          </cell>
          <cell r="G143" t="str">
            <v>AVAIL-ABILITY</v>
          </cell>
          <cell r="H143" t="str">
            <v>P.L.F.</v>
          </cell>
          <cell r="I143" t="str">
            <v>AUXILIARY CONSUMPTION</v>
          </cell>
          <cell r="J143">
            <v>0</v>
          </cell>
          <cell r="K143" t="str">
            <v>MAXIMUM DEMAND</v>
          </cell>
          <cell r="L143" t="str">
            <v>COAL IN MT</v>
          </cell>
          <cell r="M143">
            <v>0</v>
          </cell>
          <cell r="N143" t="str">
            <v>COAL CONSUMED</v>
          </cell>
          <cell r="O143">
            <v>0</v>
          </cell>
          <cell r="P143" t="str">
            <v>FUEL OIL CONSUMPTION</v>
          </cell>
        </row>
        <row r="144">
          <cell r="A144" t="str">
            <v/>
          </cell>
          <cell r="B144" t="str">
            <v>Energy   Contents   in   MKwh</v>
          </cell>
          <cell r="C144" t="str">
            <v>MW</v>
          </cell>
          <cell r="D144" t="str">
            <v>MKwh</v>
          </cell>
          <cell r="E144" t="str">
            <v>MKwh</v>
          </cell>
          <cell r="F144" t="str">
            <v>%</v>
          </cell>
          <cell r="G144" t="str">
            <v>%</v>
          </cell>
          <cell r="H144" t="str">
            <v>%</v>
          </cell>
          <cell r="I144" t="str">
            <v>MKwh</v>
          </cell>
          <cell r="J144" t="str">
            <v>%</v>
          </cell>
          <cell r="K144" t="str">
            <v>MW</v>
          </cell>
          <cell r="L144" t="str">
            <v>OP.STOCK</v>
          </cell>
          <cell r="M144" t="str">
            <v>RECIEPT</v>
          </cell>
          <cell r="N144" t="str">
            <v>MT</v>
          </cell>
          <cell r="O144" t="str">
            <v>Kg/kWH</v>
          </cell>
          <cell r="P144" t="str">
            <v>KL</v>
          </cell>
          <cell r="Q144" t="str">
            <v>ml/KWH</v>
          </cell>
        </row>
        <row r="145">
          <cell r="A145" t="str">
            <v>SATPURA I</v>
          </cell>
          <cell r="B145" t="str">
            <v>88-89</v>
          </cell>
          <cell r="C145">
            <v>312.5</v>
          </cell>
          <cell r="D145">
            <v>1650</v>
          </cell>
          <cell r="E145">
            <v>1832.28</v>
          </cell>
          <cell r="F145">
            <v>111.04727272727273</v>
          </cell>
          <cell r="G145">
            <v>78.5</v>
          </cell>
          <cell r="H145">
            <v>66.932602739726022</v>
          </cell>
          <cell r="I145" t="str">
            <v/>
          </cell>
          <cell r="J145">
            <v>0</v>
          </cell>
          <cell r="K145">
            <v>312</v>
          </cell>
          <cell r="L145">
            <v>0</v>
          </cell>
          <cell r="M145">
            <v>0</v>
          </cell>
          <cell r="N145">
            <v>1518619</v>
          </cell>
          <cell r="O145">
            <v>0.82881382758093736</v>
          </cell>
          <cell r="P145">
            <v>25303</v>
          </cell>
          <cell r="Q145">
            <v>13.809570589647871</v>
          </cell>
        </row>
        <row r="146">
          <cell r="A146">
            <v>1</v>
          </cell>
          <cell r="B146" t="str">
            <v>89-90</v>
          </cell>
          <cell r="C146">
            <v>312.5</v>
          </cell>
          <cell r="D146">
            <v>1575</v>
          </cell>
          <cell r="E146">
            <v>1730</v>
          </cell>
          <cell r="F146">
            <v>109.84126984126983</v>
          </cell>
          <cell r="G146">
            <v>77.010000000000005</v>
          </cell>
          <cell r="H146">
            <v>63.196347031963469</v>
          </cell>
          <cell r="I146">
            <v>183</v>
          </cell>
          <cell r="J146">
            <v>10.578034682080926</v>
          </cell>
          <cell r="K146">
            <v>300</v>
          </cell>
          <cell r="L146">
            <v>0</v>
          </cell>
          <cell r="M146">
            <v>0</v>
          </cell>
          <cell r="N146">
            <v>1355923</v>
          </cell>
          <cell r="O146">
            <v>0.78377052023121385</v>
          </cell>
          <cell r="P146">
            <v>41696</v>
          </cell>
          <cell r="Q146">
            <v>24.101734104046244</v>
          </cell>
        </row>
        <row r="147">
          <cell r="A147">
            <v>2</v>
          </cell>
          <cell r="B147" t="str">
            <v>90-91</v>
          </cell>
          <cell r="C147">
            <v>312.5</v>
          </cell>
          <cell r="D147">
            <v>1700</v>
          </cell>
          <cell r="E147">
            <v>1515.39</v>
          </cell>
          <cell r="F147">
            <v>89.140588235294118</v>
          </cell>
          <cell r="G147">
            <v>72.61</v>
          </cell>
          <cell r="H147">
            <v>55.356712328767124</v>
          </cell>
          <cell r="I147">
            <v>170.39</v>
          </cell>
          <cell r="J147">
            <v>11.243970199090663</v>
          </cell>
          <cell r="K147">
            <v>270</v>
          </cell>
          <cell r="L147">
            <v>0</v>
          </cell>
          <cell r="M147">
            <v>0</v>
          </cell>
          <cell r="N147">
            <v>1267262</v>
          </cell>
          <cell r="O147">
            <v>0.83626129247256487</v>
          </cell>
          <cell r="P147">
            <v>29278</v>
          </cell>
          <cell r="Q147">
            <v>19.320438962907236</v>
          </cell>
        </row>
        <row r="148">
          <cell r="A148">
            <v>3</v>
          </cell>
          <cell r="B148" t="str">
            <v>91-92</v>
          </cell>
          <cell r="C148">
            <v>312.5</v>
          </cell>
          <cell r="D148">
            <v>1700</v>
          </cell>
          <cell r="E148">
            <v>1385.47</v>
          </cell>
          <cell r="F148">
            <v>81.498235294117649</v>
          </cell>
          <cell r="G148">
            <v>64.790000000000006</v>
          </cell>
          <cell r="H148">
            <v>50.610776255707762</v>
          </cell>
          <cell r="I148">
            <v>149.15</v>
          </cell>
          <cell r="J148">
            <v>10.765299862140646</v>
          </cell>
          <cell r="K148">
            <v>260</v>
          </cell>
          <cell r="L148">
            <v>0</v>
          </cell>
          <cell r="M148">
            <v>0</v>
          </cell>
          <cell r="N148">
            <v>1231619</v>
          </cell>
          <cell r="O148">
            <v>0.88895392899160575</v>
          </cell>
          <cell r="P148">
            <v>24484</v>
          </cell>
          <cell r="Q148">
            <v>17.67198134928941</v>
          </cell>
        </row>
        <row r="149">
          <cell r="A149" t="str">
            <v>Note :-</v>
          </cell>
          <cell r="B149" t="str">
            <v>92-93</v>
          </cell>
          <cell r="C149">
            <v>312.5</v>
          </cell>
          <cell r="D149">
            <v>1600</v>
          </cell>
          <cell r="E149">
            <v>1538.84</v>
          </cell>
          <cell r="F149">
            <v>96.177499999999995</v>
          </cell>
          <cell r="G149">
            <v>72.41</v>
          </cell>
          <cell r="H149">
            <v>56.213333333333331</v>
          </cell>
          <cell r="I149">
            <v>157.91</v>
          </cell>
          <cell r="J149">
            <v>10.261625640092538</v>
          </cell>
          <cell r="K149">
            <v>305</v>
          </cell>
          <cell r="L149">
            <v>0</v>
          </cell>
          <cell r="M149">
            <v>0</v>
          </cell>
          <cell r="N149">
            <v>1453111</v>
          </cell>
          <cell r="O149">
            <v>0.94428985469574489</v>
          </cell>
          <cell r="P149">
            <v>28065</v>
          </cell>
          <cell r="Q149">
            <v>18.237763510176496</v>
          </cell>
        </row>
        <row r="150">
          <cell r="A150" t="str">
            <v>Note :-</v>
          </cell>
          <cell r="B150" t="str">
            <v>93-94</v>
          </cell>
          <cell r="C150">
            <v>312.5</v>
          </cell>
          <cell r="D150">
            <v>1500</v>
          </cell>
          <cell r="E150">
            <v>1519.37</v>
          </cell>
          <cell r="F150">
            <v>101.29133333333333</v>
          </cell>
          <cell r="G150">
            <v>72.699726027397261</v>
          </cell>
          <cell r="H150">
            <v>55.502100456621008</v>
          </cell>
          <cell r="I150">
            <v>165.02799999999999</v>
          </cell>
          <cell r="J150">
            <v>10.861607113474664</v>
          </cell>
          <cell r="K150">
            <v>306</v>
          </cell>
          <cell r="L150">
            <v>0</v>
          </cell>
          <cell r="M150">
            <v>0</v>
          </cell>
          <cell r="N150">
            <v>1405416</v>
          </cell>
          <cell r="O150">
            <v>0.92499917729058756</v>
          </cell>
          <cell r="P150">
            <v>29911.776000000002</v>
          </cell>
          <cell r="Q150">
            <v>19.686959726728844</v>
          </cell>
        </row>
        <row r="151">
          <cell r="B151" t="str">
            <v>94-95</v>
          </cell>
          <cell r="C151">
            <v>312.5</v>
          </cell>
          <cell r="D151">
            <v>1550</v>
          </cell>
          <cell r="E151">
            <v>1497.8</v>
          </cell>
          <cell r="F151">
            <v>96.632258064516122</v>
          </cell>
          <cell r="G151">
            <v>70</v>
          </cell>
          <cell r="H151">
            <v>54.714155251141555</v>
          </cell>
          <cell r="I151">
            <v>161.1</v>
          </cell>
          <cell r="J151">
            <v>10.755775136867406</v>
          </cell>
          <cell r="K151">
            <v>310</v>
          </cell>
          <cell r="L151" t="str">
            <v/>
          </cell>
          <cell r="M151">
            <v>0</v>
          </cell>
          <cell r="N151">
            <v>1384902</v>
          </cell>
          <cell r="O151">
            <v>0.92462411536920819</v>
          </cell>
          <cell r="P151">
            <v>20311</v>
          </cell>
          <cell r="Q151">
            <v>13.560555481372681</v>
          </cell>
        </row>
        <row r="152">
          <cell r="B152" t="str">
            <v>95-96</v>
          </cell>
          <cell r="C152">
            <v>312.5</v>
          </cell>
          <cell r="D152">
            <v>1550</v>
          </cell>
          <cell r="E152">
            <v>1814</v>
          </cell>
          <cell r="F152">
            <v>117.03225806451613</v>
          </cell>
          <cell r="G152">
            <v>78.900000000000006</v>
          </cell>
          <cell r="H152">
            <v>66.083788706739526</v>
          </cell>
          <cell r="I152">
            <v>173.2</v>
          </cell>
          <cell r="J152">
            <v>9.5479603087100333</v>
          </cell>
          <cell r="K152">
            <v>313</v>
          </cell>
          <cell r="L152">
            <v>0</v>
          </cell>
          <cell r="M152">
            <v>0</v>
          </cell>
          <cell r="N152">
            <v>1640420</v>
          </cell>
          <cell r="O152">
            <v>0.90431091510474093</v>
          </cell>
          <cell r="P152">
            <v>17336</v>
          </cell>
          <cell r="Q152">
            <v>9.5567805953693501</v>
          </cell>
        </row>
        <row r="153">
          <cell r="B153" t="str">
            <v>96-97</v>
          </cell>
          <cell r="C153">
            <v>312.5</v>
          </cell>
          <cell r="D153">
            <v>1650</v>
          </cell>
          <cell r="E153">
            <v>1819</v>
          </cell>
          <cell r="F153">
            <v>110.24242424242425</v>
          </cell>
          <cell r="G153">
            <v>78</v>
          </cell>
          <cell r="H153">
            <v>66.447488584474883</v>
          </cell>
          <cell r="I153">
            <v>169</v>
          </cell>
          <cell r="J153">
            <v>9.2908191313908741</v>
          </cell>
          <cell r="K153">
            <v>315</v>
          </cell>
          <cell r="L153">
            <v>0</v>
          </cell>
          <cell r="M153">
            <v>0</v>
          </cell>
          <cell r="N153">
            <v>1634052</v>
          </cell>
          <cell r="O153">
            <v>0.89832435404068167</v>
          </cell>
          <cell r="P153">
            <v>14501</v>
          </cell>
          <cell r="Q153">
            <v>7.97196261682243</v>
          </cell>
        </row>
        <row r="154">
          <cell r="B154" t="str">
            <v>97-98</v>
          </cell>
          <cell r="C154">
            <v>312.5</v>
          </cell>
          <cell r="D154">
            <v>1800</v>
          </cell>
          <cell r="E154">
            <v>2122.88</v>
          </cell>
          <cell r="F154">
            <v>117.93777777777778</v>
          </cell>
          <cell r="G154">
            <v>85.2</v>
          </cell>
          <cell r="H154">
            <v>77.548127853881283</v>
          </cell>
          <cell r="I154">
            <v>192.33500000000001</v>
          </cell>
          <cell r="J154">
            <v>9.0600976032559544</v>
          </cell>
          <cell r="K154">
            <v>325</v>
          </cell>
          <cell r="L154">
            <v>0</v>
          </cell>
          <cell r="M154">
            <v>0</v>
          </cell>
          <cell r="N154">
            <v>1889366</v>
          </cell>
          <cell r="O154">
            <v>0.89000131896291834</v>
          </cell>
          <cell r="P154">
            <v>10789</v>
          </cell>
          <cell r="Q154">
            <v>5.0822467591196858</v>
          </cell>
        </row>
        <row r="155">
          <cell r="B155" t="str">
            <v>98-99</v>
          </cell>
          <cell r="C155">
            <v>312.5</v>
          </cell>
          <cell r="D155">
            <v>1700</v>
          </cell>
          <cell r="E155">
            <v>1925.81</v>
          </cell>
          <cell r="F155">
            <v>113.28294117647059</v>
          </cell>
          <cell r="G155">
            <v>78.900000000000006</v>
          </cell>
          <cell r="H155">
            <v>70.349223744292232</v>
          </cell>
          <cell r="I155">
            <v>175.8</v>
          </cell>
          <cell r="J155">
            <v>9.1286263961657692</v>
          </cell>
          <cell r="K155">
            <v>308</v>
          </cell>
          <cell r="L155">
            <v>0</v>
          </cell>
          <cell r="M155">
            <v>0</v>
          </cell>
          <cell r="N155">
            <v>1687020</v>
          </cell>
          <cell r="O155">
            <v>0.87600542109553903</v>
          </cell>
          <cell r="P155">
            <v>9962</v>
          </cell>
          <cell r="Q155">
            <v>5.1728882911606027</v>
          </cell>
        </row>
        <row r="156">
          <cell r="B156" t="str">
            <v>99-00</v>
          </cell>
          <cell r="C156">
            <v>312.5</v>
          </cell>
          <cell r="D156">
            <v>2050</v>
          </cell>
          <cell r="E156">
            <v>2102.1999999999998</v>
          </cell>
          <cell r="F156">
            <v>102.5</v>
          </cell>
          <cell r="G156">
            <v>80.8</v>
          </cell>
          <cell r="H156">
            <v>76.599999999999994</v>
          </cell>
          <cell r="I156">
            <v>187.6</v>
          </cell>
          <cell r="J156">
            <v>8.9</v>
          </cell>
          <cell r="K156">
            <v>313</v>
          </cell>
          <cell r="L156">
            <v>0</v>
          </cell>
          <cell r="M156">
            <v>0</v>
          </cell>
          <cell r="N156">
            <v>1663406</v>
          </cell>
          <cell r="O156">
            <v>0.79</v>
          </cell>
          <cell r="P156">
            <v>8205</v>
          </cell>
          <cell r="Q156">
            <v>3.9</v>
          </cell>
        </row>
        <row r="157">
          <cell r="B157" t="str">
            <v>00-01</v>
          </cell>
          <cell r="C157">
            <v>312.5</v>
          </cell>
          <cell r="D157">
            <v>1950</v>
          </cell>
          <cell r="E157">
            <v>1972.36</v>
          </cell>
          <cell r="F157">
            <v>101.15</v>
          </cell>
          <cell r="G157">
            <v>78.77</v>
          </cell>
          <cell r="H157">
            <v>72.05</v>
          </cell>
          <cell r="I157">
            <v>180.9</v>
          </cell>
          <cell r="J157">
            <v>9.17</v>
          </cell>
          <cell r="K157">
            <v>308</v>
          </cell>
          <cell r="L157">
            <v>0</v>
          </cell>
          <cell r="M157">
            <v>0</v>
          </cell>
          <cell r="N157">
            <v>1663767</v>
          </cell>
          <cell r="O157">
            <v>0.84399999999999997</v>
          </cell>
          <cell r="P157">
            <v>9457</v>
          </cell>
          <cell r="Q157">
            <v>4.8</v>
          </cell>
        </row>
        <row r="158">
          <cell r="A158" t="str">
            <v>Average last 5 years</v>
          </cell>
          <cell r="B158">
            <v>0</v>
          </cell>
          <cell r="C158">
            <v>0</v>
          </cell>
          <cell r="D158">
            <v>1830</v>
          </cell>
          <cell r="E158">
            <v>1988.45</v>
          </cell>
          <cell r="F158">
            <v>109.02262863933451</v>
          </cell>
          <cell r="G158">
            <v>80.333999999999989</v>
          </cell>
          <cell r="H158">
            <v>72.598968036529669</v>
          </cell>
          <cell r="I158">
            <v>181.12700000000001</v>
          </cell>
          <cell r="J158">
            <v>9.10990862616252</v>
          </cell>
          <cell r="K158">
            <v>313.8</v>
          </cell>
          <cell r="L158">
            <v>0</v>
          </cell>
          <cell r="M158">
            <v>0</v>
          </cell>
          <cell r="N158">
            <v>1707522.2</v>
          </cell>
          <cell r="O158">
            <v>0.85966621881982785</v>
          </cell>
          <cell r="P158">
            <v>10582.8</v>
          </cell>
          <cell r="Q158">
            <v>5.3854195334205439</v>
          </cell>
        </row>
        <row r="159">
          <cell r="A159" t="str">
            <v>SATPURA II</v>
          </cell>
          <cell r="B159" t="str">
            <v>88-89</v>
          </cell>
          <cell r="C159">
            <v>410</v>
          </cell>
          <cell r="D159">
            <v>1800</v>
          </cell>
          <cell r="E159">
            <v>1359.91</v>
          </cell>
          <cell r="F159">
            <v>75.550555555555562</v>
          </cell>
          <cell r="G159">
            <v>64.67</v>
          </cell>
          <cell r="H159">
            <v>37.863626239002116</v>
          </cell>
          <cell r="I159" t="str">
            <v/>
          </cell>
          <cell r="J159">
            <v>0</v>
          </cell>
          <cell r="K159">
            <v>370</v>
          </cell>
          <cell r="L159">
            <v>0</v>
          </cell>
          <cell r="M159">
            <v>0</v>
          </cell>
          <cell r="N159">
            <v>1073518</v>
          </cell>
          <cell r="O159">
            <v>0.78940371053966807</v>
          </cell>
          <cell r="P159">
            <v>49985</v>
          </cell>
          <cell r="Q159">
            <v>36.756108860145154</v>
          </cell>
        </row>
        <row r="160">
          <cell r="B160" t="str">
            <v>89-90</v>
          </cell>
          <cell r="C160">
            <v>410</v>
          </cell>
          <cell r="D160">
            <v>1800</v>
          </cell>
          <cell r="E160">
            <v>1247.99</v>
          </cell>
          <cell r="F160">
            <v>69.332777777777778</v>
          </cell>
          <cell r="G160">
            <v>64.5</v>
          </cell>
          <cell r="H160">
            <v>34.747466310279542</v>
          </cell>
          <cell r="I160">
            <v>163</v>
          </cell>
          <cell r="J160">
            <v>13.061002091362912</v>
          </cell>
          <cell r="K160">
            <v>370</v>
          </cell>
          <cell r="L160">
            <v>0</v>
          </cell>
          <cell r="M160">
            <v>0</v>
          </cell>
          <cell r="N160">
            <v>957978</v>
          </cell>
          <cell r="O160">
            <v>0.7676167276981386</v>
          </cell>
          <cell r="P160">
            <v>69673</v>
          </cell>
          <cell r="Q160">
            <v>55.828171700093748</v>
          </cell>
        </row>
        <row r="161">
          <cell r="B161" t="str">
            <v>90-91</v>
          </cell>
          <cell r="C161">
            <v>410</v>
          </cell>
          <cell r="D161">
            <v>1800</v>
          </cell>
          <cell r="E161">
            <v>1143.08</v>
          </cell>
          <cell r="F161">
            <v>63.504444444444445</v>
          </cell>
          <cell r="G161">
            <v>59.01</v>
          </cell>
          <cell r="H161">
            <v>31.826484018264839</v>
          </cell>
          <cell r="I161">
            <v>154.97</v>
          </cell>
          <cell r="J161">
            <v>13.557231339888723</v>
          </cell>
          <cell r="K161">
            <v>360</v>
          </cell>
          <cell r="L161">
            <v>0</v>
          </cell>
          <cell r="M161">
            <v>0</v>
          </cell>
          <cell r="N161">
            <v>940719</v>
          </cell>
          <cell r="O161">
            <v>0.82296864611400777</v>
          </cell>
          <cell r="P161">
            <v>46329</v>
          </cell>
          <cell r="Q161">
            <v>40.529971655527177</v>
          </cell>
        </row>
        <row r="162">
          <cell r="B162" t="str">
            <v>91-92</v>
          </cell>
          <cell r="C162">
            <v>410</v>
          </cell>
          <cell r="D162">
            <v>1800</v>
          </cell>
          <cell r="E162">
            <v>1261.23</v>
          </cell>
          <cell r="F162">
            <v>70.068333333333328</v>
          </cell>
          <cell r="G162">
            <v>57.19</v>
          </cell>
          <cell r="H162">
            <v>35.116104243234211</v>
          </cell>
          <cell r="I162">
            <v>163.13</v>
          </cell>
          <cell r="J162">
            <v>12.934199154793337</v>
          </cell>
          <cell r="K162">
            <v>360</v>
          </cell>
          <cell r="L162">
            <v>0</v>
          </cell>
          <cell r="M162">
            <v>0</v>
          </cell>
          <cell r="N162">
            <v>1092330</v>
          </cell>
          <cell r="O162">
            <v>0.86608310934563881</v>
          </cell>
          <cell r="P162">
            <v>32897</v>
          </cell>
          <cell r="Q162">
            <v>26.083267920997756</v>
          </cell>
        </row>
        <row r="163">
          <cell r="B163" t="str">
            <v>92-93</v>
          </cell>
          <cell r="C163">
            <v>410</v>
          </cell>
          <cell r="D163">
            <v>1600</v>
          </cell>
          <cell r="E163">
            <v>1091.3900000000001</v>
          </cell>
          <cell r="F163">
            <v>68.211875000000006</v>
          </cell>
          <cell r="G163">
            <v>52.11</v>
          </cell>
          <cell r="H163">
            <v>30.387292571555857</v>
          </cell>
          <cell r="I163">
            <v>140.04</v>
          </cell>
          <cell r="J163">
            <v>12.831343516066665</v>
          </cell>
          <cell r="K163">
            <v>360</v>
          </cell>
          <cell r="L163">
            <v>0</v>
          </cell>
          <cell r="M163">
            <v>0</v>
          </cell>
          <cell r="N163">
            <v>1018559</v>
          </cell>
          <cell r="O163">
            <v>0.93326766783642878</v>
          </cell>
          <cell r="P163">
            <v>47822</v>
          </cell>
          <cell r="Q163">
            <v>43.817517111206804</v>
          </cell>
        </row>
        <row r="164">
          <cell r="B164" t="str">
            <v>93-94</v>
          </cell>
          <cell r="C164">
            <v>410</v>
          </cell>
          <cell r="D164">
            <v>1400</v>
          </cell>
          <cell r="E164">
            <v>1268.5727999999999</v>
          </cell>
          <cell r="F164">
            <v>90.612342857142863</v>
          </cell>
          <cell r="G164">
            <v>50.802958904109587</v>
          </cell>
          <cell r="H164">
            <v>35.320547945205476</v>
          </cell>
          <cell r="I164">
            <v>141.77538000000001</v>
          </cell>
          <cell r="J164">
            <v>11.175975080026941</v>
          </cell>
          <cell r="K164">
            <v>380</v>
          </cell>
          <cell r="L164">
            <v>0</v>
          </cell>
          <cell r="M164">
            <v>0</v>
          </cell>
          <cell r="N164">
            <v>1109586.71</v>
          </cell>
          <cell r="O164">
            <v>0.87467326274061696</v>
          </cell>
          <cell r="P164">
            <v>22408.133999999998</v>
          </cell>
          <cell r="Q164">
            <v>17.664050498323785</v>
          </cell>
        </row>
        <row r="165">
          <cell r="B165" t="str">
            <v>94-95</v>
          </cell>
          <cell r="C165">
            <v>410</v>
          </cell>
          <cell r="D165">
            <v>1400</v>
          </cell>
          <cell r="E165">
            <v>2021.1</v>
          </cell>
          <cell r="F165">
            <v>144.36428571428573</v>
          </cell>
          <cell r="G165">
            <v>74.5</v>
          </cell>
          <cell r="H165">
            <v>56.272970263949212</v>
          </cell>
          <cell r="I165">
            <v>195.6</v>
          </cell>
          <cell r="J165">
            <v>9.6778981742615411</v>
          </cell>
          <cell r="K165">
            <v>425</v>
          </cell>
          <cell r="L165">
            <v>0</v>
          </cell>
          <cell r="M165">
            <v>0</v>
          </cell>
          <cell r="N165">
            <v>1776510</v>
          </cell>
          <cell r="O165">
            <v>0.8789817426154074</v>
          </cell>
          <cell r="P165">
            <v>27860</v>
          </cell>
          <cell r="Q165">
            <v>13.784572757409332</v>
          </cell>
        </row>
        <row r="166">
          <cell r="B166" t="str">
            <v>95-96</v>
          </cell>
          <cell r="C166">
            <v>410</v>
          </cell>
          <cell r="D166">
            <v>2000</v>
          </cell>
          <cell r="E166">
            <v>2079.3000000000002</v>
          </cell>
          <cell r="F166">
            <v>103.96500000000002</v>
          </cell>
          <cell r="G166">
            <v>77.3</v>
          </cell>
          <cell r="H166">
            <v>57.735239237638289</v>
          </cell>
          <cell r="I166">
            <v>206.9</v>
          </cell>
          <cell r="J166">
            <v>9.9504640984946846</v>
          </cell>
          <cell r="K166">
            <v>425</v>
          </cell>
          <cell r="L166">
            <v>0</v>
          </cell>
          <cell r="M166">
            <v>0</v>
          </cell>
          <cell r="N166">
            <v>1823764</v>
          </cell>
          <cell r="O166">
            <v>0.87710479488289317</v>
          </cell>
          <cell r="P166">
            <v>19304</v>
          </cell>
          <cell r="Q166">
            <v>9.2838936180445337</v>
          </cell>
        </row>
        <row r="167">
          <cell r="B167" t="str">
            <v>96-97</v>
          </cell>
          <cell r="C167">
            <v>410</v>
          </cell>
          <cell r="D167">
            <v>2000</v>
          </cell>
          <cell r="E167">
            <v>2273.1</v>
          </cell>
          <cell r="F167">
            <v>113.655</v>
          </cell>
          <cell r="G167">
            <v>77.599999999999994</v>
          </cell>
          <cell r="H167">
            <v>63.289341797527563</v>
          </cell>
          <cell r="I167">
            <v>213</v>
          </cell>
          <cell r="J167">
            <v>9.3704632440279791</v>
          </cell>
          <cell r="K167">
            <v>410</v>
          </cell>
          <cell r="L167">
            <v>0</v>
          </cell>
          <cell r="M167">
            <v>0</v>
          </cell>
          <cell r="N167">
            <v>1969440</v>
          </cell>
          <cell r="O167">
            <v>0.86641150851260396</v>
          </cell>
          <cell r="P167">
            <v>11164</v>
          </cell>
          <cell r="Q167">
            <v>4.9113545378557921</v>
          </cell>
        </row>
        <row r="168">
          <cell r="B168" t="str">
            <v>97-98</v>
          </cell>
          <cell r="C168">
            <v>410</v>
          </cell>
          <cell r="D168">
            <v>2200</v>
          </cell>
          <cell r="E168">
            <v>2601.9899999999998</v>
          </cell>
          <cell r="F168">
            <v>118.27227272727271</v>
          </cell>
          <cell r="G168">
            <v>84.5</v>
          </cell>
          <cell r="H168">
            <v>72.446541931172732</v>
          </cell>
          <cell r="I168">
            <v>249.321</v>
          </cell>
          <cell r="J168">
            <v>9.5819353648553616</v>
          </cell>
          <cell r="K168">
            <v>425</v>
          </cell>
          <cell r="L168">
            <v>0</v>
          </cell>
          <cell r="M168">
            <v>0</v>
          </cell>
          <cell r="N168">
            <v>2253381</v>
          </cell>
          <cell r="O168">
            <v>0.86602215996218279</v>
          </cell>
          <cell r="P168">
            <v>10505</v>
          </cell>
          <cell r="Q168">
            <v>4.0372945322618463</v>
          </cell>
        </row>
        <row r="169">
          <cell r="B169" t="str">
            <v>98-99</v>
          </cell>
          <cell r="C169">
            <v>410</v>
          </cell>
          <cell r="D169">
            <v>2150</v>
          </cell>
          <cell r="E169">
            <v>2881.87</v>
          </cell>
          <cell r="F169">
            <v>134.04046511627908</v>
          </cell>
          <cell r="G169">
            <v>87.5</v>
          </cell>
          <cell r="H169">
            <v>80.239169172513641</v>
          </cell>
          <cell r="I169">
            <v>254</v>
          </cell>
          <cell r="J169">
            <v>8.8137216460145673</v>
          </cell>
          <cell r="K169">
            <v>425</v>
          </cell>
          <cell r="L169">
            <v>0</v>
          </cell>
          <cell r="M169">
            <v>0</v>
          </cell>
          <cell r="N169">
            <v>2346034</v>
          </cell>
          <cell r="O169">
            <v>0.81406656094827312</v>
          </cell>
          <cell r="P169">
            <v>4710</v>
          </cell>
          <cell r="Q169">
            <v>1.6343554705798666</v>
          </cell>
        </row>
        <row r="170">
          <cell r="B170" t="str">
            <v>99-00</v>
          </cell>
          <cell r="C170">
            <v>410</v>
          </cell>
          <cell r="D170">
            <v>2700</v>
          </cell>
          <cell r="E170">
            <v>2520.9</v>
          </cell>
          <cell r="F170">
            <v>93.3</v>
          </cell>
          <cell r="G170">
            <v>75.2</v>
          </cell>
          <cell r="H170">
            <v>70</v>
          </cell>
          <cell r="I170">
            <v>226.5</v>
          </cell>
          <cell r="J170">
            <v>8.9848863501130545</v>
          </cell>
          <cell r="K170">
            <v>425</v>
          </cell>
          <cell r="L170">
            <v>0</v>
          </cell>
          <cell r="M170">
            <v>0</v>
          </cell>
          <cell r="N170">
            <v>1970136</v>
          </cell>
          <cell r="O170">
            <v>0.78152088539807207</v>
          </cell>
          <cell r="P170">
            <v>4059</v>
          </cell>
          <cell r="Q170">
            <v>1.6101392359871474</v>
          </cell>
        </row>
        <row r="171">
          <cell r="B171" t="str">
            <v>00-01</v>
          </cell>
          <cell r="C171">
            <v>410</v>
          </cell>
          <cell r="D171">
            <v>2850</v>
          </cell>
          <cell r="E171">
            <v>2450.13</v>
          </cell>
          <cell r="F171">
            <v>85.97</v>
          </cell>
          <cell r="G171">
            <v>77.64</v>
          </cell>
          <cell r="H171">
            <v>68.22</v>
          </cell>
          <cell r="I171">
            <v>222.63</v>
          </cell>
          <cell r="J171">
            <v>9.0864566369947717</v>
          </cell>
          <cell r="K171">
            <v>415</v>
          </cell>
          <cell r="L171">
            <v>0</v>
          </cell>
          <cell r="M171">
            <v>0</v>
          </cell>
          <cell r="N171">
            <v>1980025</v>
          </cell>
          <cell r="O171">
            <v>0.80813058898915568</v>
          </cell>
          <cell r="P171">
            <v>7560</v>
          </cell>
          <cell r="Q171">
            <v>3.0855505626232076</v>
          </cell>
        </row>
        <row r="172">
          <cell r="A172" t="str">
            <v>Average last 5 years</v>
          </cell>
          <cell r="B172">
            <v>0</v>
          </cell>
          <cell r="C172">
            <v>0</v>
          </cell>
          <cell r="D172">
            <v>2380</v>
          </cell>
          <cell r="E172">
            <v>2545.5980000000004</v>
          </cell>
          <cell r="F172">
            <v>109.04754756871037</v>
          </cell>
          <cell r="G172">
            <v>80.488</v>
          </cell>
          <cell r="H172">
            <v>70.839010580242785</v>
          </cell>
          <cell r="I172">
            <v>233.09020000000001</v>
          </cell>
          <cell r="J172">
            <v>9.1674926484011472</v>
          </cell>
          <cell r="K172">
            <v>420</v>
          </cell>
          <cell r="L172">
            <v>0</v>
          </cell>
          <cell r="M172">
            <v>0</v>
          </cell>
          <cell r="N172">
            <v>2103803.2000000002</v>
          </cell>
          <cell r="O172">
            <v>0.82723034076205759</v>
          </cell>
          <cell r="P172">
            <v>7599.6</v>
          </cell>
          <cell r="Q172">
            <v>3.0557388678615722</v>
          </cell>
        </row>
        <row r="173">
          <cell r="A173" t="str">
            <v>SATPURA III</v>
          </cell>
          <cell r="B173" t="str">
            <v>88-89</v>
          </cell>
          <cell r="C173">
            <v>420</v>
          </cell>
          <cell r="D173">
            <v>2050</v>
          </cell>
          <cell r="E173">
            <v>1857.99</v>
          </cell>
          <cell r="F173">
            <v>90.633658536585372</v>
          </cell>
          <cell r="G173">
            <v>75.62</v>
          </cell>
          <cell r="H173">
            <v>50.4998369210698</v>
          </cell>
          <cell r="I173" t="str">
            <v/>
          </cell>
          <cell r="J173">
            <v>0</v>
          </cell>
          <cell r="K173">
            <v>420</v>
          </cell>
          <cell r="L173">
            <v>0</v>
          </cell>
          <cell r="M173">
            <v>0</v>
          </cell>
          <cell r="N173">
            <v>1419331</v>
          </cell>
          <cell r="O173">
            <v>0.76390669486918661</v>
          </cell>
          <cell r="P173">
            <v>19789</v>
          </cell>
          <cell r="Q173">
            <v>10.650757000844999</v>
          </cell>
        </row>
        <row r="174">
          <cell r="B174" t="str">
            <v>89-90</v>
          </cell>
          <cell r="C174">
            <v>420</v>
          </cell>
          <cell r="D174">
            <v>2100</v>
          </cell>
          <cell r="E174">
            <v>1805.67</v>
          </cell>
          <cell r="F174">
            <v>85.984285714285718</v>
          </cell>
          <cell r="G174">
            <v>88.7</v>
          </cell>
          <cell r="H174">
            <v>49.077788649706456</v>
          </cell>
          <cell r="I174">
            <v>189</v>
          </cell>
          <cell r="J174">
            <v>10.467028859093855</v>
          </cell>
          <cell r="K174">
            <v>370</v>
          </cell>
          <cell r="L174">
            <v>0</v>
          </cell>
          <cell r="M174">
            <v>0</v>
          </cell>
          <cell r="N174">
            <v>1317205</v>
          </cell>
          <cell r="O174">
            <v>0.72948268509749847</v>
          </cell>
          <cell r="P174">
            <v>56636</v>
          </cell>
          <cell r="Q174">
            <v>31.365642670033836</v>
          </cell>
        </row>
        <row r="175">
          <cell r="B175" t="str">
            <v>90-91</v>
          </cell>
          <cell r="C175">
            <v>420</v>
          </cell>
          <cell r="D175">
            <v>1950</v>
          </cell>
          <cell r="E175">
            <v>1496.73</v>
          </cell>
          <cell r="F175">
            <v>76.755384615384614</v>
          </cell>
          <cell r="G175">
            <v>67.97</v>
          </cell>
          <cell r="H175">
            <v>40.680854533594257</v>
          </cell>
          <cell r="I175">
            <v>168.45</v>
          </cell>
          <cell r="J175">
            <v>11.254534886051593</v>
          </cell>
          <cell r="K175">
            <v>380</v>
          </cell>
          <cell r="L175">
            <v>0</v>
          </cell>
          <cell r="M175">
            <v>0</v>
          </cell>
          <cell r="N175">
            <v>1201210</v>
          </cell>
          <cell r="O175">
            <v>0.80255623926827147</v>
          </cell>
          <cell r="P175">
            <v>50058</v>
          </cell>
          <cell r="Q175">
            <v>33.444909903589824</v>
          </cell>
        </row>
        <row r="176">
          <cell r="B176" t="str">
            <v>91-92</v>
          </cell>
          <cell r="C176">
            <v>420</v>
          </cell>
          <cell r="D176">
            <v>1950</v>
          </cell>
          <cell r="E176">
            <v>1741.07</v>
          </cell>
          <cell r="F176">
            <v>89.285641025641027</v>
          </cell>
          <cell r="G176">
            <v>69.19</v>
          </cell>
          <cell r="H176">
            <v>47.321972167862576</v>
          </cell>
          <cell r="I176">
            <v>179.06</v>
          </cell>
          <cell r="J176">
            <v>10.284480233419679</v>
          </cell>
          <cell r="K176">
            <v>380</v>
          </cell>
          <cell r="L176">
            <v>0</v>
          </cell>
          <cell r="M176">
            <v>0</v>
          </cell>
          <cell r="N176">
            <v>1516544</v>
          </cell>
          <cell r="O176">
            <v>0.87104137111086866</v>
          </cell>
          <cell r="P176">
            <v>29511</v>
          </cell>
          <cell r="Q176">
            <v>16.949921599935671</v>
          </cell>
        </row>
        <row r="177">
          <cell r="B177" t="str">
            <v>92-93</v>
          </cell>
          <cell r="C177">
            <v>420</v>
          </cell>
          <cell r="D177">
            <v>1800</v>
          </cell>
          <cell r="E177">
            <v>2011.32</v>
          </cell>
          <cell r="F177">
            <v>111.74</v>
          </cell>
          <cell r="G177">
            <v>81.23</v>
          </cell>
          <cell r="H177">
            <v>54.667318982387478</v>
          </cell>
          <cell r="I177">
            <v>201.66</v>
          </cell>
          <cell r="J177">
            <v>10.026251416979894</v>
          </cell>
          <cell r="K177">
            <v>410</v>
          </cell>
          <cell r="L177">
            <v>0</v>
          </cell>
          <cell r="M177">
            <v>0</v>
          </cell>
          <cell r="N177">
            <v>1890962</v>
          </cell>
          <cell r="O177">
            <v>0.94015969611996097</v>
          </cell>
          <cell r="P177">
            <v>38920</v>
          </cell>
          <cell r="Q177">
            <v>19.35047630411869</v>
          </cell>
        </row>
        <row r="178">
          <cell r="B178" t="str">
            <v>93-94</v>
          </cell>
          <cell r="C178">
            <v>420</v>
          </cell>
          <cell r="D178">
            <v>2015</v>
          </cell>
          <cell r="E178">
            <v>2278.799</v>
          </cell>
          <cell r="F178">
            <v>113.0917617866005</v>
          </cell>
          <cell r="G178">
            <v>81.576273972602735</v>
          </cell>
          <cell r="H178">
            <v>61.93735051098065</v>
          </cell>
          <cell r="I178">
            <v>217.87020000000001</v>
          </cell>
          <cell r="J178">
            <v>9.5607466915686725</v>
          </cell>
          <cell r="K178">
            <v>420</v>
          </cell>
          <cell r="L178">
            <v>0</v>
          </cell>
          <cell r="M178">
            <v>0</v>
          </cell>
          <cell r="N178">
            <v>2020976</v>
          </cell>
          <cell r="O178">
            <v>0.88686013992458312</v>
          </cell>
          <cell r="P178">
            <v>29590.454000000002</v>
          </cell>
          <cell r="Q178">
            <v>12.985109261501345</v>
          </cell>
        </row>
        <row r="179">
          <cell r="B179" t="str">
            <v>94-95</v>
          </cell>
          <cell r="C179">
            <v>420</v>
          </cell>
          <cell r="D179">
            <v>2000</v>
          </cell>
          <cell r="E179">
            <v>2280.8000000000002</v>
          </cell>
          <cell r="F179">
            <v>114.04000000000002</v>
          </cell>
          <cell r="G179">
            <v>85.1</v>
          </cell>
          <cell r="H179">
            <v>61.991737334203094</v>
          </cell>
          <cell r="I179">
            <v>230.8</v>
          </cell>
          <cell r="J179">
            <v>10.119256401262714</v>
          </cell>
          <cell r="K179">
            <v>420</v>
          </cell>
          <cell r="L179">
            <v>0</v>
          </cell>
          <cell r="M179">
            <v>0</v>
          </cell>
          <cell r="N179">
            <v>2011129</v>
          </cell>
          <cell r="O179">
            <v>0.88176473167309721</v>
          </cell>
          <cell r="P179">
            <v>33934</v>
          </cell>
          <cell r="Q179">
            <v>14.878112942827077</v>
          </cell>
        </row>
        <row r="180">
          <cell r="B180" t="str">
            <v>95-96</v>
          </cell>
          <cell r="C180">
            <v>420</v>
          </cell>
          <cell r="D180">
            <v>2100</v>
          </cell>
          <cell r="E180">
            <v>2141.3000000000002</v>
          </cell>
          <cell r="F180">
            <v>101.96666666666668</v>
          </cell>
          <cell r="G180">
            <v>77.400000000000006</v>
          </cell>
          <cell r="H180">
            <v>58.041135397692784</v>
          </cell>
          <cell r="I180">
            <v>217.7</v>
          </cell>
          <cell r="J180">
            <v>10.166721150702843</v>
          </cell>
          <cell r="K180">
            <v>420</v>
          </cell>
          <cell r="L180">
            <v>0</v>
          </cell>
          <cell r="M180">
            <v>0</v>
          </cell>
          <cell r="N180">
            <v>1891560</v>
          </cell>
          <cell r="O180">
            <v>0.88336991547190957</v>
          </cell>
          <cell r="P180">
            <v>18396</v>
          </cell>
          <cell r="Q180">
            <v>8.5910428244524351</v>
          </cell>
        </row>
        <row r="181">
          <cell r="B181" t="str">
            <v>96-97</v>
          </cell>
          <cell r="C181">
            <v>420</v>
          </cell>
          <cell r="D181">
            <v>2100</v>
          </cell>
          <cell r="E181">
            <v>2447.1999999999998</v>
          </cell>
          <cell r="F181">
            <v>116.53333333333332</v>
          </cell>
          <cell r="G181">
            <v>82.1</v>
          </cell>
          <cell r="H181">
            <v>66.514459665144585</v>
          </cell>
          <cell r="I181">
            <v>235.2</v>
          </cell>
          <cell r="J181">
            <v>9.610983981693364</v>
          </cell>
          <cell r="K181">
            <v>420</v>
          </cell>
          <cell r="L181">
            <v>0</v>
          </cell>
          <cell r="M181">
            <v>0</v>
          </cell>
          <cell r="N181">
            <v>2117083</v>
          </cell>
          <cell r="O181">
            <v>0.86510420071918925</v>
          </cell>
          <cell r="P181">
            <v>10325</v>
          </cell>
          <cell r="Q181">
            <v>4.2191075514874141</v>
          </cell>
        </row>
        <row r="182">
          <cell r="B182" t="str">
            <v>97-98</v>
          </cell>
          <cell r="C182">
            <v>420</v>
          </cell>
          <cell r="D182">
            <v>2300</v>
          </cell>
          <cell r="E182">
            <v>2706.67</v>
          </cell>
          <cell r="F182">
            <v>117.68130434782609</v>
          </cell>
          <cell r="G182">
            <v>82.6</v>
          </cell>
          <cell r="H182">
            <v>73.566808001739503</v>
          </cell>
          <cell r="I182">
            <v>235.6</v>
          </cell>
          <cell r="J182">
            <v>8.7044227778044601</v>
          </cell>
          <cell r="K182">
            <v>430</v>
          </cell>
          <cell r="L182">
            <v>0</v>
          </cell>
          <cell r="M182">
            <v>0</v>
          </cell>
          <cell r="N182">
            <v>2345918</v>
          </cell>
          <cell r="O182">
            <v>0.86671740552043652</v>
          </cell>
          <cell r="P182">
            <v>6198</v>
          </cell>
          <cell r="Q182">
            <v>2.2898986577602738</v>
          </cell>
        </row>
        <row r="183">
          <cell r="B183" t="str">
            <v>98-99</v>
          </cell>
          <cell r="C183">
            <v>420</v>
          </cell>
          <cell r="D183">
            <v>2250</v>
          </cell>
          <cell r="E183">
            <v>2830.37</v>
          </cell>
          <cell r="F183">
            <v>125.79422222222222</v>
          </cell>
          <cell r="G183">
            <v>82.9</v>
          </cell>
          <cell r="H183">
            <v>76.92895194607523</v>
          </cell>
          <cell r="I183">
            <v>244</v>
          </cell>
          <cell r="J183">
            <v>8.6207810286287661</v>
          </cell>
          <cell r="K183">
            <v>430</v>
          </cell>
          <cell r="L183">
            <v>0</v>
          </cell>
          <cell r="M183">
            <v>0</v>
          </cell>
          <cell r="N183">
            <v>2296097</v>
          </cell>
          <cell r="O183">
            <v>0.81123563350374683</v>
          </cell>
          <cell r="P183">
            <v>3438</v>
          </cell>
          <cell r="Q183">
            <v>1.2146821793617089</v>
          </cell>
        </row>
        <row r="184">
          <cell r="B184" t="str">
            <v>99-00</v>
          </cell>
          <cell r="C184">
            <v>420</v>
          </cell>
          <cell r="D184">
            <v>2750</v>
          </cell>
          <cell r="E184">
            <v>3093.5</v>
          </cell>
          <cell r="F184">
            <v>112.5</v>
          </cell>
          <cell r="G184">
            <v>87.3</v>
          </cell>
          <cell r="H184">
            <v>83.9</v>
          </cell>
          <cell r="I184">
            <v>263.5</v>
          </cell>
          <cell r="J184">
            <v>8.51786002909326</v>
          </cell>
          <cell r="K184">
            <v>430</v>
          </cell>
          <cell r="L184">
            <v>0</v>
          </cell>
          <cell r="M184">
            <v>0</v>
          </cell>
          <cell r="N184">
            <v>2416220</v>
          </cell>
          <cell r="O184">
            <v>0.78106352028446746</v>
          </cell>
          <cell r="P184">
            <v>2388</v>
          </cell>
          <cell r="Q184">
            <v>0.77194116696298687</v>
          </cell>
        </row>
        <row r="185">
          <cell r="B185" t="str">
            <v>00-01</v>
          </cell>
          <cell r="C185">
            <v>420</v>
          </cell>
          <cell r="D185">
            <v>2800</v>
          </cell>
          <cell r="E185">
            <v>2780.62</v>
          </cell>
          <cell r="F185">
            <v>97.46</v>
          </cell>
          <cell r="G185">
            <v>79.290000000000006</v>
          </cell>
          <cell r="H185">
            <v>75.58</v>
          </cell>
          <cell r="I185">
            <v>239.04</v>
          </cell>
          <cell r="J185">
            <v>8.5966439139472488</v>
          </cell>
          <cell r="K185">
            <v>420</v>
          </cell>
          <cell r="L185">
            <v>0</v>
          </cell>
          <cell r="M185">
            <v>0</v>
          </cell>
          <cell r="N185">
            <v>2263305</v>
          </cell>
          <cell r="O185">
            <v>0.81395695923930633</v>
          </cell>
          <cell r="P185">
            <v>3634</v>
          </cell>
          <cell r="Q185">
            <v>1.3069027770784933</v>
          </cell>
        </row>
        <row r="186">
          <cell r="A186" t="str">
            <v>Average last 5 years</v>
          </cell>
          <cell r="B186">
            <v>0</v>
          </cell>
          <cell r="C186">
            <v>0</v>
          </cell>
          <cell r="D186">
            <v>2440</v>
          </cell>
          <cell r="E186">
            <v>2771.672</v>
          </cell>
          <cell r="F186">
            <v>113.99377198067631</v>
          </cell>
          <cell r="G186">
            <v>82.837999999999994</v>
          </cell>
          <cell r="H186">
            <v>75.298043922591859</v>
          </cell>
          <cell r="I186">
            <v>243.46799999999999</v>
          </cell>
          <cell r="J186">
            <v>8.8101383462334191</v>
          </cell>
          <cell r="K186">
            <v>426</v>
          </cell>
          <cell r="L186">
            <v>0</v>
          </cell>
          <cell r="M186">
            <v>0</v>
          </cell>
          <cell r="N186">
            <v>2287724.6</v>
          </cell>
          <cell r="O186">
            <v>0.82761554385342928</v>
          </cell>
          <cell r="P186">
            <v>5196.6000000000004</v>
          </cell>
          <cell r="Q186">
            <v>1.9605064665301755</v>
          </cell>
        </row>
        <row r="187">
          <cell r="A187" t="str">
            <v>STATE  LOAD  DESPATCH  CENTRE  M.P.E.B.  JABALPUR</v>
          </cell>
        </row>
        <row r="188">
          <cell r="A188" t="str">
            <v>SATPURA</v>
          </cell>
        </row>
        <row r="189">
          <cell r="A189" t="str">
            <v>STATION NAME</v>
          </cell>
          <cell r="B189" t="str">
            <v>YEAR</v>
          </cell>
          <cell r="C189" t="str">
            <v>CAPACITY</v>
          </cell>
          <cell r="D189" t="str">
            <v>TARGET</v>
          </cell>
          <cell r="E189" t="str">
            <v>ACTUAL GENE.</v>
          </cell>
          <cell r="F189" t="str">
            <v>ACHIEVE-MENT</v>
          </cell>
          <cell r="G189" t="str">
            <v>AVAIL-ABILITY</v>
          </cell>
          <cell r="H189" t="str">
            <v>P.L.F.</v>
          </cell>
          <cell r="I189" t="str">
            <v>AUXILIARY CONSUMPTION</v>
          </cell>
          <cell r="J189">
            <v>0</v>
          </cell>
          <cell r="K189" t="str">
            <v>MAXIMUM DEMAND</v>
          </cell>
          <cell r="L189" t="str">
            <v>COAL IN MT</v>
          </cell>
          <cell r="M189">
            <v>0</v>
          </cell>
          <cell r="N189" t="str">
            <v>COAL CONSUMED</v>
          </cell>
          <cell r="O189">
            <v>0</v>
          </cell>
          <cell r="P189" t="str">
            <v>FUEL OIL CONSUMPTION</v>
          </cell>
        </row>
        <row r="190">
          <cell r="C190" t="str">
            <v>MW</v>
          </cell>
          <cell r="D190" t="str">
            <v>MKwh</v>
          </cell>
          <cell r="E190" t="str">
            <v>MKwh</v>
          </cell>
          <cell r="F190" t="str">
            <v>%</v>
          </cell>
          <cell r="G190" t="str">
            <v>%</v>
          </cell>
          <cell r="H190" t="str">
            <v>%</v>
          </cell>
          <cell r="I190" t="str">
            <v>MKwh</v>
          </cell>
          <cell r="J190" t="str">
            <v>%</v>
          </cell>
          <cell r="K190" t="str">
            <v>MW</v>
          </cell>
          <cell r="L190" t="str">
            <v>OP.STOCK</v>
          </cell>
          <cell r="M190" t="str">
            <v>RECIEPT</v>
          </cell>
          <cell r="N190" t="str">
            <v>MT</v>
          </cell>
          <cell r="O190" t="str">
            <v>Kg/kWH</v>
          </cell>
          <cell r="P190" t="str">
            <v>KL</v>
          </cell>
          <cell r="Q190" t="str">
            <v>ml/KWH</v>
          </cell>
        </row>
        <row r="191">
          <cell r="A191" t="str">
            <v>SATPURA</v>
          </cell>
          <cell r="B191" t="str">
            <v>88-89</v>
          </cell>
          <cell r="C191">
            <v>1142.5</v>
          </cell>
          <cell r="D191">
            <v>5500</v>
          </cell>
          <cell r="E191">
            <v>5050.18</v>
          </cell>
          <cell r="F191">
            <v>91.821454545454543</v>
          </cell>
          <cell r="G191">
            <v>72.4782056892779</v>
          </cell>
          <cell r="H191">
            <v>50.459918267837693</v>
          </cell>
          <cell r="I191">
            <v>0</v>
          </cell>
          <cell r="J191">
            <v>0</v>
          </cell>
          <cell r="K191" t="str">
            <v/>
          </cell>
          <cell r="L191" t="str">
            <v/>
          </cell>
          <cell r="M191" t="str">
            <v/>
          </cell>
          <cell r="N191">
            <v>4011468</v>
          </cell>
          <cell r="O191">
            <v>0.79432178655018237</v>
          </cell>
          <cell r="P191">
            <v>95077</v>
          </cell>
          <cell r="Q191">
            <v>18.826457670815692</v>
          </cell>
        </row>
        <row r="192">
          <cell r="B192" t="str">
            <v>89-90</v>
          </cell>
          <cell r="C192">
            <v>1142.5</v>
          </cell>
          <cell r="D192">
            <v>5475</v>
          </cell>
          <cell r="E192">
            <v>4783.66</v>
          </cell>
          <cell r="F192">
            <v>87.372785388127852</v>
          </cell>
          <cell r="G192">
            <v>76.818052516411385</v>
          </cell>
          <cell r="H192">
            <v>47.796928549304077</v>
          </cell>
          <cell r="I192">
            <v>535</v>
          </cell>
          <cell r="J192">
            <v>11.183905210654604</v>
          </cell>
          <cell r="K192" t="str">
            <v/>
          </cell>
          <cell r="L192">
            <v>110061</v>
          </cell>
          <cell r="M192">
            <v>3568758</v>
          </cell>
          <cell r="N192">
            <v>3631106</v>
          </cell>
          <cell r="O192">
            <v>0.75906439838951767</v>
          </cell>
          <cell r="P192">
            <v>168005</v>
          </cell>
          <cell r="Q192">
            <v>35.120598035813586</v>
          </cell>
        </row>
        <row r="193">
          <cell r="B193" t="str">
            <v>90-91</v>
          </cell>
          <cell r="C193">
            <v>1142.5</v>
          </cell>
          <cell r="D193">
            <v>5450</v>
          </cell>
          <cell r="E193">
            <v>4155.2000000000007</v>
          </cell>
          <cell r="F193">
            <v>76.242201834862399</v>
          </cell>
          <cell r="G193">
            <v>66.023741794310723</v>
          </cell>
          <cell r="H193">
            <v>41.517540441433617</v>
          </cell>
          <cell r="I193">
            <v>493.81</v>
          </cell>
          <cell r="J193">
            <v>11.884145167500961</v>
          </cell>
          <cell r="K193" t="str">
            <v/>
          </cell>
          <cell r="L193">
            <v>29753</v>
          </cell>
          <cell r="M193">
            <v>3508276</v>
          </cell>
          <cell r="N193">
            <v>3409191</v>
          </cell>
          <cell r="O193">
            <v>0.82046375625721968</v>
          </cell>
          <cell r="P193">
            <v>125665</v>
          </cell>
          <cell r="Q193">
            <v>30.242828263380819</v>
          </cell>
        </row>
        <row r="194">
          <cell r="B194" t="str">
            <v>91-92</v>
          </cell>
          <cell r="C194">
            <v>1142.5</v>
          </cell>
          <cell r="D194">
            <v>5450</v>
          </cell>
          <cell r="E194">
            <v>4387.7699999999995</v>
          </cell>
          <cell r="F194">
            <v>80.509541284403653</v>
          </cell>
          <cell r="G194">
            <v>63.680153172866518</v>
          </cell>
          <cell r="H194">
            <v>43.721526706604003</v>
          </cell>
          <cell r="I194">
            <v>491.34</v>
          </cell>
          <cell r="J194">
            <v>11.197943374424822</v>
          </cell>
          <cell r="K194" t="str">
            <v/>
          </cell>
          <cell r="L194">
            <v>61501</v>
          </cell>
          <cell r="M194">
            <v>3837342</v>
          </cell>
          <cell r="N194">
            <v>3840493</v>
          </cell>
          <cell r="O194">
            <v>0.8752721769828411</v>
          </cell>
          <cell r="P194">
            <v>86892</v>
          </cell>
          <cell r="Q194">
            <v>19.803225784396176</v>
          </cell>
        </row>
        <row r="195">
          <cell r="B195" t="str">
            <v>92-93</v>
          </cell>
          <cell r="C195">
            <v>1142.5</v>
          </cell>
          <cell r="D195">
            <v>5000</v>
          </cell>
          <cell r="E195">
            <v>4641.55</v>
          </cell>
          <cell r="F195">
            <v>92.831000000000003</v>
          </cell>
          <cell r="G195">
            <v>68.367461706783374</v>
          </cell>
          <cell r="H195">
            <v>46.37700708412018</v>
          </cell>
          <cell r="I195">
            <v>499.61</v>
          </cell>
          <cell r="J195">
            <v>10.76386121015609</v>
          </cell>
          <cell r="K195" t="str">
            <v/>
          </cell>
          <cell r="L195">
            <v>62991</v>
          </cell>
          <cell r="M195">
            <v>4445312</v>
          </cell>
          <cell r="N195">
            <v>4362632</v>
          </cell>
          <cell r="O195">
            <v>0.93990843575960614</v>
          </cell>
          <cell r="P195">
            <v>114807</v>
          </cell>
          <cell r="Q195">
            <v>24.734625286811518</v>
          </cell>
        </row>
        <row r="196">
          <cell r="B196" t="str">
            <v>93-94</v>
          </cell>
          <cell r="C196">
            <v>1142.5</v>
          </cell>
          <cell r="D196">
            <v>4915</v>
          </cell>
          <cell r="E196">
            <v>5066.7417999999998</v>
          </cell>
          <cell r="F196">
            <v>103.08732044760936</v>
          </cell>
          <cell r="G196">
            <v>68.104956326249209</v>
          </cell>
          <cell r="H196">
            <v>50.625398918897318</v>
          </cell>
          <cell r="I196">
            <v>524.67358000000002</v>
          </cell>
          <cell r="J196">
            <v>10.355246047864528</v>
          </cell>
          <cell r="K196" t="str">
            <v/>
          </cell>
          <cell r="L196">
            <v>125960</v>
          </cell>
          <cell r="M196">
            <v>4514568</v>
          </cell>
          <cell r="N196">
            <v>4535978.71</v>
          </cell>
          <cell r="O196">
            <v>0.89524568036997665</v>
          </cell>
          <cell r="P196">
            <v>81910.364000000001</v>
          </cell>
          <cell r="Q196">
            <v>16.166279481618741</v>
          </cell>
        </row>
        <row r="197">
          <cell r="B197" t="str">
            <v>94-95</v>
          </cell>
          <cell r="C197">
            <v>1142.5</v>
          </cell>
          <cell r="D197">
            <v>4950</v>
          </cell>
          <cell r="E197">
            <v>5799.7</v>
          </cell>
          <cell r="F197">
            <v>117.16565656565656</v>
          </cell>
          <cell r="G197">
            <v>77.165864332603945</v>
          </cell>
          <cell r="H197">
            <v>57.948902410998869</v>
          </cell>
          <cell r="I197">
            <v>587.5</v>
          </cell>
          <cell r="J197">
            <v>10.129834301774229</v>
          </cell>
          <cell r="K197">
            <v>1085</v>
          </cell>
          <cell r="L197">
            <v>105207</v>
          </cell>
          <cell r="M197">
            <v>5324472</v>
          </cell>
          <cell r="N197">
            <v>5172541</v>
          </cell>
          <cell r="O197">
            <v>0.8918635446661034</v>
          </cell>
          <cell r="P197">
            <v>82105</v>
          </cell>
          <cell r="Q197">
            <v>14.156766729313585</v>
          </cell>
        </row>
        <row r="198">
          <cell r="B198" t="str">
            <v>95-96</v>
          </cell>
          <cell r="C198">
            <v>1142.5</v>
          </cell>
          <cell r="D198">
            <v>5650</v>
          </cell>
          <cell r="E198">
            <v>6034.6</v>
          </cell>
          <cell r="F198">
            <v>106.8070796460177</v>
          </cell>
          <cell r="G198">
            <v>77.774398249452958</v>
          </cell>
          <cell r="H198">
            <v>60.13121131318929</v>
          </cell>
          <cell r="I198">
            <v>597.79999999999995</v>
          </cell>
          <cell r="J198">
            <v>9.9062075365392879</v>
          </cell>
          <cell r="K198">
            <v>1100</v>
          </cell>
          <cell r="L198">
            <v>208549</v>
          </cell>
          <cell r="M198">
            <v>5329168</v>
          </cell>
          <cell r="N198">
            <v>5355744</v>
          </cell>
          <cell r="O198">
            <v>0.88750604845391579</v>
          </cell>
          <cell r="P198">
            <v>55036</v>
          </cell>
          <cell r="Q198">
            <v>9.1200742385576508</v>
          </cell>
        </row>
        <row r="199">
          <cell r="B199" t="str">
            <v>96-97</v>
          </cell>
          <cell r="C199">
            <v>1142.5</v>
          </cell>
          <cell r="D199">
            <v>5750</v>
          </cell>
          <cell r="E199">
            <v>6539.2999999999993</v>
          </cell>
          <cell r="F199">
            <v>113.72695652173911</v>
          </cell>
          <cell r="G199">
            <v>79.3636761487965</v>
          </cell>
          <cell r="H199">
            <v>65.338768821877835</v>
          </cell>
          <cell r="I199">
            <v>617.20000000000005</v>
          </cell>
          <cell r="J199">
            <v>9.4383190861407211</v>
          </cell>
          <cell r="K199">
            <v>1093</v>
          </cell>
          <cell r="L199">
            <v>60203</v>
          </cell>
          <cell r="M199">
            <v>5911303</v>
          </cell>
          <cell r="N199">
            <v>5720575</v>
          </cell>
          <cell r="O199">
            <v>0.87479929044393145</v>
          </cell>
          <cell r="P199">
            <v>35990</v>
          </cell>
          <cell r="Q199">
            <v>5.5036471793617059</v>
          </cell>
        </row>
        <row r="200">
          <cell r="B200" t="str">
            <v>97-98</v>
          </cell>
          <cell r="C200">
            <v>1142.5</v>
          </cell>
          <cell r="D200">
            <v>6300</v>
          </cell>
          <cell r="E200">
            <v>7431.54</v>
          </cell>
          <cell r="F200">
            <v>117.96095238095238</v>
          </cell>
          <cell r="G200">
            <v>83.992997811816196</v>
          </cell>
          <cell r="H200">
            <v>74.253769371421726</v>
          </cell>
          <cell r="I200">
            <v>677.25599999999997</v>
          </cell>
          <cell r="J200">
            <v>9.1132658910535351</v>
          </cell>
          <cell r="K200">
            <v>1155</v>
          </cell>
          <cell r="L200">
            <v>202719</v>
          </cell>
          <cell r="M200">
            <v>6761934</v>
          </cell>
          <cell r="N200">
            <v>6488665</v>
          </cell>
          <cell r="O200">
            <v>0.87312522034463924</v>
          </cell>
          <cell r="P200">
            <v>27492</v>
          </cell>
          <cell r="Q200">
            <v>3.6993678295481152</v>
          </cell>
        </row>
        <row r="201">
          <cell r="B201" t="str">
            <v>98-99</v>
          </cell>
          <cell r="C201">
            <v>1142.5</v>
          </cell>
          <cell r="D201">
            <v>6100</v>
          </cell>
          <cell r="E201">
            <v>7638.05</v>
          </cell>
          <cell r="F201">
            <v>125.21393442622951</v>
          </cell>
          <cell r="G201">
            <v>83.45667396061269</v>
          </cell>
          <cell r="H201">
            <v>76.317156759889286</v>
          </cell>
          <cell r="I201">
            <v>673.8</v>
          </cell>
          <cell r="J201">
            <v>8.8216233200882428</v>
          </cell>
          <cell r="K201">
            <v>1151</v>
          </cell>
          <cell r="L201">
            <v>420745</v>
          </cell>
          <cell r="M201">
            <v>5623850</v>
          </cell>
          <cell r="N201">
            <v>6329151</v>
          </cell>
          <cell r="O201">
            <v>0.82863440275986677</v>
          </cell>
          <cell r="P201">
            <v>18110</v>
          </cell>
          <cell r="Q201">
            <v>2.3710240179103304</v>
          </cell>
        </row>
        <row r="202">
          <cell r="B202" t="str">
            <v>99-00</v>
          </cell>
          <cell r="C202">
            <v>1142.5</v>
          </cell>
          <cell r="D202">
            <v>7500</v>
          </cell>
          <cell r="E202">
            <v>7716.6</v>
          </cell>
          <cell r="F202">
            <v>102.9</v>
          </cell>
          <cell r="G202">
            <v>81.2</v>
          </cell>
          <cell r="H202">
            <v>76.900000000000006</v>
          </cell>
          <cell r="I202">
            <v>677.6</v>
          </cell>
          <cell r="J202">
            <v>8.7810693828888358</v>
          </cell>
          <cell r="K202">
            <v>1153</v>
          </cell>
          <cell r="L202">
            <v>218441</v>
          </cell>
          <cell r="M202">
            <v>5821951</v>
          </cell>
          <cell r="N202">
            <v>6049762</v>
          </cell>
          <cell r="O202">
            <v>0.78399320944457407</v>
          </cell>
          <cell r="P202">
            <v>14653</v>
          </cell>
          <cell r="Q202">
            <v>1.8988932949744706</v>
          </cell>
        </row>
        <row r="203">
          <cell r="B203" t="str">
            <v>00-01</v>
          </cell>
          <cell r="C203">
            <v>1142.5</v>
          </cell>
          <cell r="D203">
            <v>7650</v>
          </cell>
          <cell r="E203">
            <v>7203.11</v>
          </cell>
          <cell r="F203">
            <v>94.16</v>
          </cell>
          <cell r="G203">
            <v>78.55</v>
          </cell>
          <cell r="H203">
            <v>71.97</v>
          </cell>
          <cell r="I203">
            <v>642.57000000000005</v>
          </cell>
          <cell r="J203">
            <v>8.9207300735376815</v>
          </cell>
          <cell r="K203">
            <v>1129</v>
          </cell>
          <cell r="L203">
            <v>0</v>
          </cell>
          <cell r="M203">
            <v>6219252</v>
          </cell>
          <cell r="N203">
            <v>5907097</v>
          </cell>
          <cell r="O203">
            <v>0.82007591165482685</v>
          </cell>
          <cell r="P203">
            <v>20652</v>
          </cell>
          <cell r="Q203">
            <v>2.8670949076162935</v>
          </cell>
        </row>
        <row r="204">
          <cell r="A204" t="str">
            <v>Average last 5 years</v>
          </cell>
          <cell r="B204">
            <v>0</v>
          </cell>
          <cell r="C204">
            <v>0</v>
          </cell>
          <cell r="D204">
            <v>6660</v>
          </cell>
          <cell r="E204">
            <v>7305.7199999999993</v>
          </cell>
          <cell r="F204">
            <v>110.7923686657842</v>
          </cell>
          <cell r="G204">
            <v>81.312669584245072</v>
          </cell>
          <cell r="H204">
            <v>72.955938990637762</v>
          </cell>
          <cell r="I204">
            <v>657.68520000000012</v>
          </cell>
          <cell r="J204">
            <v>9.015001550741804</v>
          </cell>
          <cell r="K204">
            <v>1136.2</v>
          </cell>
          <cell r="L204">
            <v>180421.6</v>
          </cell>
          <cell r="M204">
            <v>6067658</v>
          </cell>
          <cell r="N204">
            <v>6099050</v>
          </cell>
          <cell r="O204">
            <v>0.83612560692956772</v>
          </cell>
          <cell r="P204">
            <v>23379.4</v>
          </cell>
          <cell r="Q204">
            <v>3.2680054458821837</v>
          </cell>
        </row>
        <row r="205">
          <cell r="A205" t="str">
            <v>SANJAY GANDHI I</v>
          </cell>
          <cell r="B205" t="str">
            <v>93-94</v>
          </cell>
          <cell r="C205">
            <v>210</v>
          </cell>
          <cell r="D205">
            <v>1500</v>
          </cell>
          <cell r="E205">
            <v>213.536</v>
          </cell>
          <cell r="F205">
            <v>14.235733333333332</v>
          </cell>
          <cell r="G205">
            <v>51.811609848484849</v>
          </cell>
          <cell r="H205">
            <v>11.607740813220266</v>
          </cell>
          <cell r="I205">
            <v>26.419</v>
          </cell>
          <cell r="J205">
            <v>12.372152704930317</v>
          </cell>
          <cell r="K205">
            <v>210</v>
          </cell>
          <cell r="L205">
            <v>27246</v>
          </cell>
          <cell r="M205">
            <v>163172</v>
          </cell>
          <cell r="N205">
            <v>147992.79999999999</v>
          </cell>
          <cell r="O205">
            <v>0.69305784504720513</v>
          </cell>
          <cell r="P205">
            <v>9704.1849999999995</v>
          </cell>
          <cell r="Q205">
            <v>45.445194252959688</v>
          </cell>
        </row>
        <row r="206">
          <cell r="B206" t="str">
            <v>94-95</v>
          </cell>
          <cell r="C206">
            <v>420</v>
          </cell>
          <cell r="D206">
            <v>1500</v>
          </cell>
          <cell r="E206">
            <v>1199</v>
          </cell>
          <cell r="F206">
            <v>79.933333333333337</v>
          </cell>
          <cell r="G206">
            <v>72.66</v>
          </cell>
          <cell r="H206">
            <v>35.287909758778738</v>
          </cell>
          <cell r="I206">
            <v>140.80000000000001</v>
          </cell>
          <cell r="J206">
            <v>11.743119266055047</v>
          </cell>
          <cell r="K206">
            <v>420</v>
          </cell>
          <cell r="L206">
            <v>42526</v>
          </cell>
          <cell r="M206">
            <v>900647</v>
          </cell>
          <cell r="N206">
            <v>920961</v>
          </cell>
          <cell r="O206">
            <v>0.76810758965804837</v>
          </cell>
          <cell r="P206">
            <v>34256</v>
          </cell>
          <cell r="Q206">
            <v>28.57047539616347</v>
          </cell>
        </row>
        <row r="207">
          <cell r="B207" t="str">
            <v>95-96</v>
          </cell>
          <cell r="C207">
            <v>420</v>
          </cell>
          <cell r="D207">
            <v>2420</v>
          </cell>
          <cell r="E207">
            <v>1991.4</v>
          </cell>
          <cell r="F207">
            <v>82.289256198347104</v>
          </cell>
          <cell r="G207">
            <v>74</v>
          </cell>
          <cell r="H207">
            <v>53.978011969815249</v>
          </cell>
          <cell r="I207">
            <v>202.1</v>
          </cell>
          <cell r="J207">
            <v>10.148639148337852</v>
          </cell>
          <cell r="K207">
            <v>420</v>
          </cell>
          <cell r="L207">
            <v>14598</v>
          </cell>
          <cell r="M207">
            <v>1425155</v>
          </cell>
          <cell r="N207">
            <v>1338274</v>
          </cell>
          <cell r="O207">
            <v>0.67202671487395804</v>
          </cell>
          <cell r="P207">
            <v>23294</v>
          </cell>
          <cell r="Q207">
            <v>11.697298383047102</v>
          </cell>
        </row>
        <row r="208">
          <cell r="B208" t="str">
            <v>96-97</v>
          </cell>
          <cell r="C208">
            <v>420</v>
          </cell>
          <cell r="D208">
            <v>2500</v>
          </cell>
          <cell r="E208">
            <v>2363</v>
          </cell>
          <cell r="F208">
            <v>94.52</v>
          </cell>
          <cell r="G208">
            <v>79.2</v>
          </cell>
          <cell r="H208">
            <v>64.225918677973468</v>
          </cell>
          <cell r="I208">
            <v>227.8</v>
          </cell>
          <cell r="J208">
            <v>9.6402877697841731</v>
          </cell>
          <cell r="K208">
            <v>420</v>
          </cell>
          <cell r="L208">
            <v>140663</v>
          </cell>
          <cell r="M208">
            <v>1583093</v>
          </cell>
          <cell r="N208">
            <v>1606855</v>
          </cell>
          <cell r="O208">
            <v>0.68000634786288616</v>
          </cell>
          <cell r="P208">
            <v>13542</v>
          </cell>
          <cell r="Q208">
            <v>5.7308506136267461</v>
          </cell>
        </row>
        <row r="209">
          <cell r="B209" t="str">
            <v>97-98</v>
          </cell>
          <cell r="C209">
            <v>420</v>
          </cell>
          <cell r="D209">
            <v>2450</v>
          </cell>
          <cell r="E209">
            <v>2249.6</v>
          </cell>
          <cell r="F209">
            <v>91.820408163265313</v>
          </cell>
          <cell r="G209">
            <v>71.7</v>
          </cell>
          <cell r="H209">
            <v>61.143726897151552</v>
          </cell>
          <cell r="I209">
            <v>240.256</v>
          </cell>
          <cell r="J209">
            <v>10.679943100995732</v>
          </cell>
          <cell r="K209">
            <v>428</v>
          </cell>
          <cell r="L209">
            <v>145240</v>
          </cell>
          <cell r="M209">
            <v>1590809</v>
          </cell>
          <cell r="N209">
            <v>1530284</v>
          </cell>
          <cell r="O209">
            <v>0.68024715504978661</v>
          </cell>
          <cell r="P209">
            <v>9014</v>
          </cell>
          <cell r="Q209">
            <v>4.0069345661450928</v>
          </cell>
        </row>
        <row r="210">
          <cell r="B210" t="str">
            <v>98-99</v>
          </cell>
          <cell r="C210">
            <v>420</v>
          </cell>
          <cell r="D210">
            <v>2600</v>
          </cell>
          <cell r="E210">
            <v>2518.15</v>
          </cell>
          <cell r="F210">
            <v>96.851923076923072</v>
          </cell>
          <cell r="G210">
            <v>80</v>
          </cell>
          <cell r="H210">
            <v>68.442868014785816</v>
          </cell>
          <cell r="I210">
            <v>252.1</v>
          </cell>
          <cell r="J210">
            <v>10.01131783253579</v>
          </cell>
          <cell r="K210">
            <v>422</v>
          </cell>
          <cell r="L210">
            <v>120443</v>
          </cell>
          <cell r="M210">
            <v>1750724</v>
          </cell>
          <cell r="N210">
            <v>1762685</v>
          </cell>
          <cell r="O210">
            <v>0.6999920576613784</v>
          </cell>
          <cell r="P210">
            <v>10321</v>
          </cell>
          <cell r="Q210">
            <v>4.0986438456803604</v>
          </cell>
        </row>
        <row r="211">
          <cell r="B211" t="str">
            <v>99-00</v>
          </cell>
          <cell r="C211">
            <v>420</v>
          </cell>
          <cell r="D211">
            <v>2750</v>
          </cell>
          <cell r="E211">
            <v>2308.1</v>
          </cell>
          <cell r="F211">
            <v>83.9</v>
          </cell>
          <cell r="G211">
            <v>76.099999999999994</v>
          </cell>
          <cell r="H211">
            <v>62.6</v>
          </cell>
          <cell r="I211">
            <v>235.9</v>
          </cell>
          <cell r="J211">
            <v>10.220527706771804</v>
          </cell>
          <cell r="K211">
            <v>410</v>
          </cell>
          <cell r="L211" t="str">
            <v/>
          </cell>
          <cell r="M211">
            <v>5821951</v>
          </cell>
          <cell r="N211">
            <v>1629408</v>
          </cell>
          <cell r="O211">
            <v>0.70595208179888225</v>
          </cell>
          <cell r="P211">
            <v>6311</v>
          </cell>
          <cell r="Q211">
            <v>2.7342836098955852</v>
          </cell>
        </row>
        <row r="212">
          <cell r="B212" t="str">
            <v>00-01</v>
          </cell>
          <cell r="C212">
            <v>420</v>
          </cell>
          <cell r="D212">
            <v>2650</v>
          </cell>
          <cell r="E212">
            <v>2063.33</v>
          </cell>
          <cell r="F212">
            <v>77.89</v>
          </cell>
          <cell r="G212">
            <v>77.25</v>
          </cell>
          <cell r="H212">
            <v>56.08</v>
          </cell>
          <cell r="I212">
            <v>215.97</v>
          </cell>
          <cell r="J212">
            <v>10.46706052836919</v>
          </cell>
          <cell r="K212">
            <v>420</v>
          </cell>
          <cell r="L212">
            <v>86958</v>
          </cell>
          <cell r="M212">
            <v>6219252</v>
          </cell>
          <cell r="N212">
            <v>1511420</v>
          </cell>
          <cell r="O212">
            <v>0.73251491520987921</v>
          </cell>
          <cell r="P212">
            <v>13144</v>
          </cell>
          <cell r="Q212">
            <v>6.3702849277624036</v>
          </cell>
        </row>
        <row r="213">
          <cell r="A213" t="str">
            <v>Average last 5 years</v>
          </cell>
          <cell r="B213">
            <v>0</v>
          </cell>
          <cell r="C213">
            <v>0</v>
          </cell>
          <cell r="D213">
            <v>2590</v>
          </cell>
          <cell r="E213">
            <v>2300.4360000000001</v>
          </cell>
          <cell r="F213">
            <v>88.996466248037677</v>
          </cell>
          <cell r="G213">
            <v>76.849999999999994</v>
          </cell>
          <cell r="H213">
            <v>62.49850271798217</v>
          </cell>
          <cell r="I213">
            <v>234.40520000000001</v>
          </cell>
          <cell r="J213">
            <v>10.203827387691337</v>
          </cell>
          <cell r="K213">
            <v>420</v>
          </cell>
          <cell r="L213">
            <v>98660.800000000003</v>
          </cell>
          <cell r="M213">
            <v>3393165.8</v>
          </cell>
          <cell r="N213">
            <v>1608130.4</v>
          </cell>
          <cell r="O213">
            <v>0.69974251151656253</v>
          </cell>
          <cell r="P213">
            <v>10466.4</v>
          </cell>
          <cell r="Q213">
            <v>4.5881995126220376</v>
          </cell>
        </row>
        <row r="214">
          <cell r="A214" t="str">
            <v>SANJAY GANDHI II</v>
          </cell>
          <cell r="B214" t="str">
            <v>99-00</v>
          </cell>
          <cell r="C214">
            <v>420</v>
          </cell>
          <cell r="D214">
            <v>1000</v>
          </cell>
          <cell r="E214">
            <v>1466.19</v>
          </cell>
          <cell r="F214">
            <v>146.619</v>
          </cell>
          <cell r="G214">
            <v>90.47</v>
          </cell>
          <cell r="H214">
            <v>85.84</v>
          </cell>
          <cell r="I214">
            <v>155.31</v>
          </cell>
          <cell r="J214">
            <v>10.592760829087634</v>
          </cell>
          <cell r="K214">
            <v>420</v>
          </cell>
          <cell r="L214" t="str">
            <v/>
          </cell>
          <cell r="M214" t="str">
            <v/>
          </cell>
          <cell r="N214">
            <v>1024588</v>
          </cell>
          <cell r="O214">
            <v>0.69880984047088035</v>
          </cell>
          <cell r="P214">
            <v>17216.427</v>
          </cell>
          <cell r="Q214">
            <v>11.742289198534978</v>
          </cell>
        </row>
        <row r="215">
          <cell r="B215" t="str">
            <v>00-01</v>
          </cell>
          <cell r="C215">
            <v>420</v>
          </cell>
          <cell r="D215">
            <v>2700</v>
          </cell>
          <cell r="E215">
            <v>2860.88</v>
          </cell>
          <cell r="F215">
            <v>105.84</v>
          </cell>
          <cell r="G215">
            <v>89.52</v>
          </cell>
          <cell r="H215">
            <v>77.760000000000005</v>
          </cell>
          <cell r="I215">
            <v>283.33999999999997</v>
          </cell>
          <cell r="J215">
            <v>9.9</v>
          </cell>
          <cell r="K215">
            <v>420</v>
          </cell>
          <cell r="L215">
            <v>0</v>
          </cell>
          <cell r="M215">
            <v>0</v>
          </cell>
          <cell r="N215">
            <v>2096666</v>
          </cell>
          <cell r="O215">
            <v>0.73299999999999998</v>
          </cell>
          <cell r="P215">
            <v>8182</v>
          </cell>
          <cell r="Q215">
            <v>2.86</v>
          </cell>
        </row>
        <row r="216">
          <cell r="A216" t="str">
            <v>Average last 2 years</v>
          </cell>
          <cell r="B216">
            <v>0</v>
          </cell>
          <cell r="C216">
            <v>0</v>
          </cell>
          <cell r="D216">
            <v>1850</v>
          </cell>
          <cell r="E216">
            <v>2163.5349999999999</v>
          </cell>
          <cell r="F216">
            <v>126.2295</v>
          </cell>
          <cell r="G216">
            <v>89.995000000000005</v>
          </cell>
          <cell r="H216">
            <v>81.800000000000011</v>
          </cell>
          <cell r="I216">
            <v>219.32499999999999</v>
          </cell>
          <cell r="J216">
            <v>10.246380414543818</v>
          </cell>
          <cell r="K216">
            <v>420</v>
          </cell>
          <cell r="L216">
            <v>0</v>
          </cell>
          <cell r="M216">
            <v>0</v>
          </cell>
          <cell r="N216">
            <v>1560627</v>
          </cell>
          <cell r="O216">
            <v>0.71590492023544017</v>
          </cell>
          <cell r="P216">
            <v>12699.2135</v>
          </cell>
          <cell r="Q216">
            <v>7.3011445992674888</v>
          </cell>
        </row>
        <row r="217">
          <cell r="A217" t="str">
            <v>SANJAY GANDHI</v>
          </cell>
          <cell r="B217" t="str">
            <v>93-94</v>
          </cell>
          <cell r="C217">
            <v>210</v>
          </cell>
          <cell r="D217">
            <v>1500</v>
          </cell>
          <cell r="E217">
            <v>213.536</v>
          </cell>
          <cell r="F217">
            <v>14.235733333333332</v>
          </cell>
          <cell r="G217">
            <v>51.811609848484849</v>
          </cell>
          <cell r="H217">
            <v>11.607740813220266</v>
          </cell>
          <cell r="I217">
            <v>26.419</v>
          </cell>
          <cell r="J217">
            <v>12.372152704930317</v>
          </cell>
          <cell r="K217">
            <v>210</v>
          </cell>
          <cell r="L217">
            <v>27246</v>
          </cell>
          <cell r="M217">
            <v>163172</v>
          </cell>
          <cell r="N217">
            <v>147992.79999999999</v>
          </cell>
          <cell r="O217">
            <v>0.69305784504720513</v>
          </cell>
          <cell r="P217">
            <v>9704.1849999999995</v>
          </cell>
          <cell r="Q217">
            <v>45.445194252959688</v>
          </cell>
        </row>
        <row r="218">
          <cell r="B218" t="str">
            <v>94-95</v>
          </cell>
          <cell r="C218">
            <v>420</v>
          </cell>
          <cell r="D218">
            <v>1500</v>
          </cell>
          <cell r="E218">
            <v>1199</v>
          </cell>
          <cell r="F218">
            <v>79.933333333333337</v>
          </cell>
          <cell r="G218">
            <v>72.66</v>
          </cell>
          <cell r="H218">
            <v>35.287909758778738</v>
          </cell>
          <cell r="I218">
            <v>140.80000000000001</v>
          </cell>
          <cell r="J218">
            <v>11.743119266055047</v>
          </cell>
          <cell r="K218">
            <v>420</v>
          </cell>
          <cell r="L218">
            <v>42526</v>
          </cell>
          <cell r="M218">
            <v>900647</v>
          </cell>
          <cell r="N218">
            <v>920961</v>
          </cell>
          <cell r="O218">
            <v>0.76810758965804837</v>
          </cell>
          <cell r="P218">
            <v>34256</v>
          </cell>
          <cell r="Q218">
            <v>28.57047539616347</v>
          </cell>
        </row>
        <row r="219">
          <cell r="B219" t="str">
            <v>95-96</v>
          </cell>
          <cell r="C219">
            <v>420</v>
          </cell>
          <cell r="D219">
            <v>2420</v>
          </cell>
          <cell r="E219">
            <v>1991.4</v>
          </cell>
          <cell r="F219">
            <v>82.289256198347104</v>
          </cell>
          <cell r="G219">
            <v>74</v>
          </cell>
          <cell r="H219">
            <v>53.978011969815249</v>
          </cell>
          <cell r="I219">
            <v>202.1</v>
          </cell>
          <cell r="J219">
            <v>10.148639148337852</v>
          </cell>
          <cell r="K219">
            <v>420</v>
          </cell>
          <cell r="L219">
            <v>14598</v>
          </cell>
          <cell r="M219">
            <v>1425155</v>
          </cell>
          <cell r="N219">
            <v>1338274</v>
          </cell>
          <cell r="O219">
            <v>0.67202671487395804</v>
          </cell>
          <cell r="P219">
            <v>23294</v>
          </cell>
          <cell r="Q219">
            <v>11.697298383047102</v>
          </cell>
        </row>
        <row r="220">
          <cell r="B220" t="str">
            <v>96-97</v>
          </cell>
          <cell r="C220">
            <v>420</v>
          </cell>
          <cell r="D220">
            <v>2500</v>
          </cell>
          <cell r="E220">
            <v>2363</v>
          </cell>
          <cell r="F220">
            <v>94.52</v>
          </cell>
          <cell r="G220">
            <v>79.2</v>
          </cell>
          <cell r="H220">
            <v>64.225918677973468</v>
          </cell>
          <cell r="I220">
            <v>227.8</v>
          </cell>
          <cell r="J220">
            <v>9.6402877697841731</v>
          </cell>
          <cell r="K220">
            <v>420</v>
          </cell>
          <cell r="L220">
            <v>140663</v>
          </cell>
          <cell r="M220">
            <v>1583093</v>
          </cell>
          <cell r="N220">
            <v>1606855</v>
          </cell>
          <cell r="O220">
            <v>0.68000634786288616</v>
          </cell>
          <cell r="P220">
            <v>13542</v>
          </cell>
          <cell r="Q220">
            <v>5.7308506136267461</v>
          </cell>
        </row>
        <row r="221">
          <cell r="B221" t="str">
            <v>97-98</v>
          </cell>
          <cell r="C221">
            <v>420</v>
          </cell>
          <cell r="D221">
            <v>2450</v>
          </cell>
          <cell r="E221">
            <v>2249.6</v>
          </cell>
          <cell r="F221">
            <v>91.820408163265313</v>
          </cell>
          <cell r="G221">
            <v>71.7</v>
          </cell>
          <cell r="H221">
            <v>61.143726897151552</v>
          </cell>
          <cell r="I221">
            <v>240.256</v>
          </cell>
          <cell r="J221">
            <v>10.679943100995732</v>
          </cell>
          <cell r="K221">
            <v>428</v>
          </cell>
          <cell r="L221">
            <v>145240</v>
          </cell>
          <cell r="M221">
            <v>1590809</v>
          </cell>
          <cell r="N221">
            <v>1530284</v>
          </cell>
          <cell r="O221">
            <v>0.68024715504978661</v>
          </cell>
          <cell r="P221">
            <v>9014</v>
          </cell>
          <cell r="Q221">
            <v>4.0069345661450928</v>
          </cell>
        </row>
        <row r="222">
          <cell r="B222" t="str">
            <v>98-99</v>
          </cell>
          <cell r="C222">
            <v>420</v>
          </cell>
          <cell r="D222">
            <v>2600</v>
          </cell>
          <cell r="E222">
            <v>2518.15</v>
          </cell>
          <cell r="F222">
            <v>96.851923076923072</v>
          </cell>
          <cell r="G222">
            <v>80</v>
          </cell>
          <cell r="H222">
            <v>68.442868014785816</v>
          </cell>
          <cell r="I222">
            <v>252.1</v>
          </cell>
          <cell r="J222">
            <v>10.01131783253579</v>
          </cell>
          <cell r="K222">
            <v>422</v>
          </cell>
          <cell r="L222">
            <v>120443</v>
          </cell>
          <cell r="M222">
            <v>1750724</v>
          </cell>
          <cell r="N222">
            <v>1762685</v>
          </cell>
          <cell r="O222">
            <v>0.6999920576613784</v>
          </cell>
          <cell r="P222">
            <v>10321</v>
          </cell>
          <cell r="Q222">
            <v>4.0986438456803604</v>
          </cell>
        </row>
        <row r="223">
          <cell r="B223" t="str">
            <v>99-00</v>
          </cell>
          <cell r="C223">
            <v>840</v>
          </cell>
          <cell r="D223">
            <v>3750</v>
          </cell>
          <cell r="E223">
            <v>3774.29</v>
          </cell>
          <cell r="F223">
            <v>230.51900000000001</v>
          </cell>
          <cell r="G223">
            <v>166.57</v>
          </cell>
          <cell r="H223">
            <v>148.44</v>
          </cell>
          <cell r="I223">
            <v>391.21000000000004</v>
          </cell>
          <cell r="J223">
            <v>20.813288535859439</v>
          </cell>
          <cell r="K223">
            <v>830</v>
          </cell>
          <cell r="L223">
            <v>171738.57</v>
          </cell>
          <cell r="M223">
            <v>2540597.02</v>
          </cell>
          <cell r="N223">
            <v>2180367</v>
          </cell>
          <cell r="O223">
            <v>1.4047619222697625</v>
          </cell>
          <cell r="P223">
            <v>23527.427</v>
          </cell>
          <cell r="Q223">
            <v>14.476572808430564</v>
          </cell>
        </row>
        <row r="224">
          <cell r="B224" t="str">
            <v>00-01</v>
          </cell>
          <cell r="C224">
            <v>840</v>
          </cell>
          <cell r="D224">
            <v>5350</v>
          </cell>
          <cell r="E224">
            <v>4924.21</v>
          </cell>
          <cell r="F224">
            <v>92.01</v>
          </cell>
          <cell r="G224">
            <v>83.39</v>
          </cell>
          <cell r="H224">
            <v>66.92</v>
          </cell>
          <cell r="I224">
            <v>499.31</v>
          </cell>
          <cell r="J224">
            <v>10.14</v>
          </cell>
          <cell r="K224">
            <v>820</v>
          </cell>
          <cell r="L224">
            <v>58349</v>
          </cell>
          <cell r="M224">
            <v>3800562</v>
          </cell>
          <cell r="N224">
            <v>2979105</v>
          </cell>
          <cell r="O224">
            <v>0.73</v>
          </cell>
          <cell r="P224">
            <v>21325</v>
          </cell>
          <cell r="Q224">
            <v>4.33</v>
          </cell>
        </row>
        <row r="225">
          <cell r="A225" t="str">
            <v>Average last 5 years</v>
          </cell>
          <cell r="B225">
            <v>0</v>
          </cell>
          <cell r="C225">
            <v>0</v>
          </cell>
          <cell r="D225">
            <v>3330</v>
          </cell>
          <cell r="E225">
            <v>3165.85</v>
          </cell>
          <cell r="F225">
            <v>121.14426624803768</v>
          </cell>
          <cell r="G225">
            <v>96.171999999999997</v>
          </cell>
          <cell r="H225">
            <v>81.834502717982176</v>
          </cell>
          <cell r="I225">
            <v>322.1352</v>
          </cell>
          <cell r="J225">
            <v>12.256967447835027</v>
          </cell>
          <cell r="K225">
            <v>584</v>
          </cell>
          <cell r="L225">
            <v>127286.71400000001</v>
          </cell>
          <cell r="M225">
            <v>2253157.0039999997</v>
          </cell>
          <cell r="N225">
            <v>2011859.2</v>
          </cell>
          <cell r="O225">
            <v>0.83900149656876266</v>
          </cell>
          <cell r="P225">
            <v>15545.885399999999</v>
          </cell>
          <cell r="Q225">
            <v>6.5286003667765531</v>
          </cell>
        </row>
        <row r="226">
          <cell r="A226" t="str">
            <v xml:space="preserve"> * SANJAY GHANDHI : CONSIDERING SGTPS # 1 W.E.F 01.04.93  &amp;  SGTPS # 2 W.E.F; 26.05.94 .# 3 WE.F; 01.09.99</v>
          </cell>
        </row>
        <row r="227">
          <cell r="A227" t="str">
            <v>CONSIDERING SGTPS # 1 W.E.F; 01.01.95    P.L.F. FOR 94-95 = 66.0</v>
          </cell>
          <cell r="B227">
            <v>0</v>
          </cell>
          <cell r="C227">
            <v>0</v>
          </cell>
          <cell r="D227">
            <v>0</v>
          </cell>
          <cell r="E227">
            <v>0</v>
          </cell>
          <cell r="F227">
            <v>0</v>
          </cell>
          <cell r="G227" t="str">
            <v>&amp; Unit #2 w.e.f. 01.04.95 for P.L.F.</v>
          </cell>
        </row>
        <row r="228">
          <cell r="A228" t="str">
            <v>STATE  LOAD  DESPATCH  CENTRE  M.P.E.B.  JABALPUR</v>
          </cell>
        </row>
        <row r="229">
          <cell r="A229" t="str">
            <v>THERMAL</v>
          </cell>
        </row>
        <row r="230">
          <cell r="A230" t="str">
            <v>STATION NAME</v>
          </cell>
          <cell r="B230" t="str">
            <v>YEAR</v>
          </cell>
          <cell r="C230" t="str">
            <v>CAPACITY</v>
          </cell>
          <cell r="D230" t="str">
            <v>TARGET</v>
          </cell>
          <cell r="E230" t="str">
            <v>ACTUAL GENE.</v>
          </cell>
          <cell r="F230" t="str">
            <v>ACHIEVE-MENT</v>
          </cell>
          <cell r="G230" t="str">
            <v>AVAIL-ABILITY</v>
          </cell>
          <cell r="H230" t="str">
            <v>P.L.F.</v>
          </cell>
          <cell r="I230" t="str">
            <v>AUXILIARY CONSUMPTION</v>
          </cell>
          <cell r="J230">
            <v>0</v>
          </cell>
          <cell r="K230" t="str">
            <v>MAXIMUM DEMAND</v>
          </cell>
          <cell r="L230" t="str">
            <v>COAL IN MT</v>
          </cell>
          <cell r="M230">
            <v>0</v>
          </cell>
          <cell r="N230" t="str">
            <v>COAL CONSUMED</v>
          </cell>
          <cell r="O230">
            <v>0</v>
          </cell>
          <cell r="P230" t="str">
            <v>FUEL OIL CONSUMPTION</v>
          </cell>
        </row>
        <row r="231">
          <cell r="C231" t="str">
            <v>MW</v>
          </cell>
          <cell r="D231" t="str">
            <v>MKwh</v>
          </cell>
          <cell r="E231" t="str">
            <v>MKwh</v>
          </cell>
          <cell r="F231" t="str">
            <v>%</v>
          </cell>
          <cell r="G231" t="str">
            <v>%</v>
          </cell>
          <cell r="H231" t="str">
            <v>%</v>
          </cell>
          <cell r="I231" t="str">
            <v>MKwh</v>
          </cell>
          <cell r="J231" t="str">
            <v>%</v>
          </cell>
          <cell r="K231" t="str">
            <v>MW</v>
          </cell>
          <cell r="L231" t="str">
            <v>OP.STOCK</v>
          </cell>
          <cell r="M231" t="str">
            <v>RECIEPT</v>
          </cell>
          <cell r="N231" t="str">
            <v>MT</v>
          </cell>
          <cell r="O231" t="str">
            <v>Kg/kWH</v>
          </cell>
          <cell r="P231" t="str">
            <v>KL</v>
          </cell>
          <cell r="Q231" t="str">
            <v>ml/KWH</v>
          </cell>
        </row>
        <row r="232">
          <cell r="A232" t="str">
            <v>THERMAL</v>
          </cell>
          <cell r="B232" t="str">
            <v>88-89</v>
          </cell>
          <cell r="C232">
            <v>2812.5</v>
          </cell>
          <cell r="D232">
            <v>13000</v>
          </cell>
          <cell r="E232">
            <v>12191.210000000001</v>
          </cell>
          <cell r="F232">
            <v>93.77853846153846</v>
          </cell>
          <cell r="G232">
            <v>68.689582222222228</v>
          </cell>
          <cell r="H232">
            <v>50.05</v>
          </cell>
          <cell r="I232">
            <v>0</v>
          </cell>
          <cell r="J232">
            <v>0</v>
          </cell>
          <cell r="K232">
            <v>2080</v>
          </cell>
          <cell r="L232">
            <v>0</v>
          </cell>
          <cell r="M232">
            <v>0</v>
          </cell>
          <cell r="N232">
            <v>9903110</v>
          </cell>
          <cell r="O232">
            <v>0.81231559459643454</v>
          </cell>
          <cell r="P232">
            <v>153018</v>
          </cell>
          <cell r="Q232">
            <v>12.551502270898458</v>
          </cell>
        </row>
        <row r="233">
          <cell r="B233" t="str">
            <v>89-90</v>
          </cell>
          <cell r="C233">
            <v>2812.5</v>
          </cell>
          <cell r="D233">
            <v>13000</v>
          </cell>
          <cell r="E233">
            <v>12464.71</v>
          </cell>
          <cell r="F233">
            <v>95.882384615384609</v>
          </cell>
          <cell r="G233">
            <v>71.313822222222228</v>
          </cell>
          <cell r="H233">
            <v>50.592430238457638</v>
          </cell>
          <cell r="I233">
            <v>1225</v>
          </cell>
          <cell r="J233">
            <v>9.827745691636629</v>
          </cell>
          <cell r="K233">
            <v>2080</v>
          </cell>
          <cell r="L233">
            <v>0</v>
          </cell>
          <cell r="M233">
            <v>9887181</v>
          </cell>
          <cell r="N233">
            <v>9880489</v>
          </cell>
          <cell r="O233">
            <v>0.79267700572255595</v>
          </cell>
          <cell r="P233">
            <v>222061</v>
          </cell>
          <cell r="Q233">
            <v>17.815175804330789</v>
          </cell>
        </row>
        <row r="234">
          <cell r="B234" t="str">
            <v>90-91</v>
          </cell>
          <cell r="C234">
            <v>2682.5</v>
          </cell>
          <cell r="D234">
            <v>13750</v>
          </cell>
          <cell r="E234">
            <v>12376.880000000001</v>
          </cell>
          <cell r="F234">
            <v>90.013672727272734</v>
          </cell>
          <cell r="G234">
            <v>71.034529356943153</v>
          </cell>
          <cell r="H234">
            <v>52.670488154663872</v>
          </cell>
          <cell r="I234">
            <v>1314.15</v>
          </cell>
          <cell r="J234">
            <v>10.61778089470044</v>
          </cell>
          <cell r="K234">
            <v>2176</v>
          </cell>
          <cell r="L234">
            <v>0</v>
          </cell>
          <cell r="M234">
            <v>9549897</v>
          </cell>
          <cell r="N234">
            <v>9845919</v>
          </cell>
          <cell r="O234">
            <v>0.79550896510267521</v>
          </cell>
          <cell r="P234">
            <v>180521</v>
          </cell>
          <cell r="Q234">
            <v>14.585339762524965</v>
          </cell>
        </row>
        <row r="235">
          <cell r="B235" t="str">
            <v>91-92</v>
          </cell>
          <cell r="C235">
            <v>2682.5</v>
          </cell>
          <cell r="D235">
            <v>13440</v>
          </cell>
          <cell r="E235">
            <v>11579.91</v>
          </cell>
          <cell r="F235">
            <v>86.160044642857144</v>
          </cell>
          <cell r="G235">
            <v>66.919506057781931</v>
          </cell>
          <cell r="H235">
            <v>49.144296925529261</v>
          </cell>
          <cell r="I235">
            <v>1235.07</v>
          </cell>
          <cell r="J235">
            <v>10.665626934924365</v>
          </cell>
          <cell r="K235">
            <v>1930</v>
          </cell>
          <cell r="L235">
            <v>0</v>
          </cell>
          <cell r="M235">
            <v>9509426</v>
          </cell>
          <cell r="N235">
            <v>9628339</v>
          </cell>
          <cell r="O235">
            <v>0.83146924285249191</v>
          </cell>
          <cell r="P235">
            <v>147302</v>
          </cell>
          <cell r="Q235">
            <v>12.720478829282785</v>
          </cell>
        </row>
        <row r="236">
          <cell r="B236" t="str">
            <v>92-93</v>
          </cell>
          <cell r="C236">
            <v>2682.5</v>
          </cell>
          <cell r="D236">
            <v>13240</v>
          </cell>
          <cell r="E236">
            <v>12363.220000000001</v>
          </cell>
          <cell r="F236">
            <v>93.377794561933541</v>
          </cell>
          <cell r="G236">
            <v>71.4544734389562</v>
          </cell>
          <cell r="H236">
            <v>52.612357279338859</v>
          </cell>
          <cell r="I236">
            <v>1288.08</v>
          </cell>
          <cell r="J236">
            <v>10.418644980838325</v>
          </cell>
          <cell r="K236">
            <v>2304</v>
          </cell>
          <cell r="L236">
            <v>0</v>
          </cell>
          <cell r="M236">
            <v>10240661</v>
          </cell>
          <cell r="N236">
            <v>10365511</v>
          </cell>
          <cell r="O236">
            <v>0.8384151539809207</v>
          </cell>
          <cell r="P236">
            <v>178366</v>
          </cell>
          <cell r="Q236">
            <v>14.427147620118381</v>
          </cell>
        </row>
        <row r="237">
          <cell r="B237" t="str">
            <v>93-94</v>
          </cell>
          <cell r="C237">
            <v>2882.5</v>
          </cell>
          <cell r="D237">
            <v>14885</v>
          </cell>
          <cell r="E237">
            <v>13331.489799999999</v>
          </cell>
          <cell r="F237">
            <v>89.563250251931478</v>
          </cell>
          <cell r="G237">
            <v>70.561553251088981</v>
          </cell>
          <cell r="H237">
            <v>52.796515740157702</v>
          </cell>
          <cell r="I237">
            <v>1393.0175370000002</v>
          </cell>
          <cell r="J237">
            <v>10.449076269030341</v>
          </cell>
          <cell r="K237">
            <v>2516</v>
          </cell>
          <cell r="L237" t="str">
            <v/>
          </cell>
          <cell r="M237">
            <v>10774979</v>
          </cell>
          <cell r="N237">
            <v>10889112.170000002</v>
          </cell>
          <cell r="O237">
            <v>0.81679634709693161</v>
          </cell>
          <cell r="P237">
            <v>145021.60399999999</v>
          </cell>
          <cell r="Q237">
            <v>10.878124363865171</v>
          </cell>
        </row>
        <row r="238">
          <cell r="B238" t="str">
            <v>94-95</v>
          </cell>
          <cell r="C238">
            <v>3092.5</v>
          </cell>
          <cell r="D238">
            <v>14850</v>
          </cell>
          <cell r="E238">
            <v>14781.1</v>
          </cell>
          <cell r="F238">
            <v>99.536026936026943</v>
          </cell>
          <cell r="G238">
            <v>74.786483427647539</v>
          </cell>
          <cell r="H238">
            <v>54.56233411959262</v>
          </cell>
          <cell r="I238">
            <v>1558.8</v>
          </cell>
          <cell r="J238">
            <v>10.545899831541631</v>
          </cell>
          <cell r="K238">
            <v>2860</v>
          </cell>
          <cell r="L238" t="str">
            <v/>
          </cell>
          <cell r="M238">
            <v>12293369</v>
          </cell>
          <cell r="N238">
            <v>12127995</v>
          </cell>
          <cell r="O238">
            <v>0.82050693114856132</v>
          </cell>
          <cell r="P238">
            <v>185245</v>
          </cell>
          <cell r="Q238">
            <v>12.53255846993796</v>
          </cell>
        </row>
        <row r="239">
          <cell r="B239" t="str">
            <v>95-96</v>
          </cell>
          <cell r="C239">
            <v>3092.5</v>
          </cell>
          <cell r="D239">
            <v>16620</v>
          </cell>
          <cell r="E239">
            <v>16071.3</v>
          </cell>
          <cell r="F239">
            <v>96.698555956678703</v>
          </cell>
          <cell r="G239">
            <v>75.344624090541629</v>
          </cell>
          <cell r="H239">
            <v>59.324924419441643</v>
          </cell>
          <cell r="I239">
            <v>1648.2999999999997</v>
          </cell>
          <cell r="J239">
            <v>10.256170938256394</v>
          </cell>
          <cell r="K239">
            <v>2888</v>
          </cell>
          <cell r="L239" t="str">
            <v/>
          </cell>
          <cell r="M239">
            <v>12728814</v>
          </cell>
          <cell r="N239">
            <v>13030027</v>
          </cell>
          <cell r="O239">
            <v>0.81076372166532884</v>
          </cell>
          <cell r="P239">
            <v>124103</v>
          </cell>
          <cell r="Q239">
            <v>7.7220262206542101</v>
          </cell>
        </row>
        <row r="240">
          <cell r="B240" t="str">
            <v>96-97</v>
          </cell>
          <cell r="C240">
            <v>3092.5</v>
          </cell>
          <cell r="D240">
            <v>16950</v>
          </cell>
          <cell r="E240">
            <v>16867.099999999999</v>
          </cell>
          <cell r="F240">
            <v>99.51091445427727</v>
          </cell>
          <cell r="G240">
            <v>74.891188358932908</v>
          </cell>
          <cell r="H240">
            <v>62.262507244290383</v>
          </cell>
          <cell r="I240">
            <v>1650.6000000000001</v>
          </cell>
          <cell r="J240">
            <v>9.7859145911271064</v>
          </cell>
          <cell r="K240">
            <v>2756</v>
          </cell>
          <cell r="L240" t="str">
            <v/>
          </cell>
          <cell r="M240">
            <v>13634273</v>
          </cell>
          <cell r="N240">
            <v>13482299</v>
          </cell>
          <cell r="O240">
            <v>0.7993252544895092</v>
          </cell>
          <cell r="P240">
            <v>86830</v>
          </cell>
          <cell r="Q240">
            <v>5.1478914573341008</v>
          </cell>
        </row>
        <row r="241">
          <cell r="B241" t="str">
            <v>97-98</v>
          </cell>
          <cell r="C241">
            <v>3092.5</v>
          </cell>
          <cell r="D241">
            <v>17200</v>
          </cell>
          <cell r="E241">
            <v>17966.71</v>
          </cell>
          <cell r="F241">
            <v>104.45761627906977</v>
          </cell>
          <cell r="G241">
            <v>76.25933710590138</v>
          </cell>
          <cell r="H241">
            <v>66.321561592156598</v>
          </cell>
          <cell r="I241">
            <v>1765.9490000000001</v>
          </cell>
          <cell r="J241">
            <v>9.8290059782787171</v>
          </cell>
          <cell r="K241">
            <v>2920</v>
          </cell>
          <cell r="L241" t="str">
            <v/>
          </cell>
          <cell r="M241">
            <v>14706104</v>
          </cell>
          <cell r="N241">
            <v>14265230</v>
          </cell>
          <cell r="O241">
            <v>0.79398120190062627</v>
          </cell>
          <cell r="P241">
            <v>66354</v>
          </cell>
          <cell r="Q241">
            <v>3.6931636342992125</v>
          </cell>
        </row>
        <row r="242">
          <cell r="B242" t="str">
            <v>98-99</v>
          </cell>
          <cell r="C242">
            <v>3092.5</v>
          </cell>
          <cell r="D242">
            <v>17500</v>
          </cell>
          <cell r="E242">
            <v>18471.390000000003</v>
          </cell>
          <cell r="F242">
            <v>105.55080000000001</v>
          </cell>
          <cell r="G242">
            <v>76.04373484236055</v>
          </cell>
          <cell r="H242">
            <v>68.184516229056172</v>
          </cell>
          <cell r="I242">
            <v>1784</v>
          </cell>
          <cell r="J242">
            <v>9.6581794873044196</v>
          </cell>
          <cell r="K242">
            <v>2886</v>
          </cell>
          <cell r="L242" t="str">
            <v/>
          </cell>
          <cell r="M242">
            <v>13851114</v>
          </cell>
          <cell r="N242">
            <v>14547769</v>
          </cell>
          <cell r="O242">
            <v>0.78758387971885158</v>
          </cell>
          <cell r="P242">
            <v>51346</v>
          </cell>
          <cell r="Q242">
            <v>2.7797583181341521</v>
          </cell>
        </row>
        <row r="243">
          <cell r="B243" t="str">
            <v>99-00</v>
          </cell>
          <cell r="C243">
            <v>3512.5</v>
          </cell>
          <cell r="D243">
            <v>19000</v>
          </cell>
          <cell r="E243">
            <v>20146.400000000001</v>
          </cell>
          <cell r="F243">
            <v>106</v>
          </cell>
          <cell r="G243">
            <v>79.099999999999994</v>
          </cell>
          <cell r="H243">
            <v>69.400000000000006</v>
          </cell>
          <cell r="I243">
            <v>1952.8</v>
          </cell>
          <cell r="J243">
            <v>9.6930468967160373</v>
          </cell>
          <cell r="K243">
            <v>3169</v>
          </cell>
          <cell r="L243">
            <v>0</v>
          </cell>
          <cell r="M243">
            <v>15499659</v>
          </cell>
          <cell r="N243">
            <v>15648859</v>
          </cell>
          <cell r="O243">
            <v>0.77675708811499822</v>
          </cell>
          <cell r="P243">
            <v>58343</v>
          </cell>
          <cell r="Q243">
            <v>2.29</v>
          </cell>
        </row>
        <row r="244">
          <cell r="B244" t="str">
            <v>00-01</v>
          </cell>
          <cell r="C244">
            <v>3512.5</v>
          </cell>
          <cell r="D244">
            <v>21850</v>
          </cell>
          <cell r="E244">
            <v>20415.89</v>
          </cell>
          <cell r="F244">
            <v>93.22</v>
          </cell>
          <cell r="G244">
            <v>77.67</v>
          </cell>
          <cell r="H244">
            <v>66.349999999999994</v>
          </cell>
          <cell r="I244">
            <v>1982.06</v>
          </cell>
          <cell r="J244">
            <v>9.7100000000000009</v>
          </cell>
          <cell r="K244">
            <v>3013</v>
          </cell>
          <cell r="L244">
            <v>0</v>
          </cell>
          <cell r="M244">
            <v>15975901</v>
          </cell>
          <cell r="N244">
            <v>16020288</v>
          </cell>
          <cell r="O244">
            <v>0.78469701786206725</v>
          </cell>
          <cell r="P244">
            <v>65679</v>
          </cell>
          <cell r="Q244">
            <v>3.22</v>
          </cell>
        </row>
        <row r="245">
          <cell r="A245" t="str">
            <v>Average last 5 years</v>
          </cell>
          <cell r="B245">
            <v>0</v>
          </cell>
          <cell r="C245">
            <v>0</v>
          </cell>
          <cell r="D245">
            <v>18500</v>
          </cell>
          <cell r="E245">
            <v>18773.498</v>
          </cell>
          <cell r="F245">
            <v>101.74786614666941</v>
          </cell>
          <cell r="G245">
            <v>76.792852061438964</v>
          </cell>
          <cell r="H245">
            <v>66.503717013100641</v>
          </cell>
          <cell r="I245">
            <v>1827.0817999999999</v>
          </cell>
          <cell r="J245">
            <v>9.7352293906852569</v>
          </cell>
          <cell r="K245">
            <v>2948.8</v>
          </cell>
          <cell r="L245">
            <v>0</v>
          </cell>
          <cell r="M245">
            <v>14733410.199999999</v>
          </cell>
          <cell r="N245">
            <v>14792889</v>
          </cell>
          <cell r="O245">
            <v>0.78846888841721063</v>
          </cell>
          <cell r="P245">
            <v>65710.399999999994</v>
          </cell>
          <cell r="Q245">
            <v>3.4261626819534925</v>
          </cell>
        </row>
        <row r="246">
          <cell r="A246" t="str">
            <v>Korba - I : Retired from 17.06.89</v>
          </cell>
        </row>
        <row r="247">
          <cell r="A247" t="str">
            <v>Korba - II : All units Derated  to 40 MW each   from 01.01.90</v>
          </cell>
        </row>
        <row r="248">
          <cell r="A248" t="str">
            <v>Amarkantak - I : Unit no. 2 derated to 20 MW  from 01.03.93</v>
          </cell>
        </row>
        <row r="249">
          <cell r="A249" t="str">
            <v>M.P. THERMAL</v>
          </cell>
          <cell r="B249" t="str">
            <v>88-89</v>
          </cell>
          <cell r="C249">
            <v>2687.5</v>
          </cell>
          <cell r="D249">
            <v>12340</v>
          </cell>
          <cell r="E249">
            <v>11458.298000000001</v>
          </cell>
          <cell r="F249">
            <v>92.854927066450571</v>
          </cell>
          <cell r="G249" t="str">
            <v/>
          </cell>
          <cell r="H249">
            <v>48.670693426781355</v>
          </cell>
          <cell r="I249">
            <v>0</v>
          </cell>
          <cell r="J249">
            <v>0</v>
          </cell>
          <cell r="K249" t="str">
            <v/>
          </cell>
          <cell r="L249">
            <v>0</v>
          </cell>
          <cell r="M249">
            <v>0</v>
          </cell>
          <cell r="N249">
            <v>9295662.4000000004</v>
          </cell>
          <cell r="O249">
            <v>0.81126031108634111</v>
          </cell>
          <cell r="P249">
            <v>142896.79999999999</v>
          </cell>
          <cell r="Q249">
            <v>12.471031910672945</v>
          </cell>
        </row>
        <row r="250">
          <cell r="B250" t="str">
            <v>89-90</v>
          </cell>
          <cell r="C250">
            <v>2687.5</v>
          </cell>
          <cell r="D250">
            <v>12370</v>
          </cell>
          <cell r="E250">
            <v>11772.71</v>
          </cell>
          <cell r="F250">
            <v>95.171463217461607</v>
          </cell>
          <cell r="G250" t="str">
            <v/>
          </cell>
          <cell r="H250">
            <v>50.006201550387594</v>
          </cell>
          <cell r="I250">
            <v>1151.8</v>
          </cell>
          <cell r="J250">
            <v>9.7836436980100601</v>
          </cell>
          <cell r="K250" t="str">
            <v/>
          </cell>
          <cell r="L250">
            <v>0</v>
          </cell>
          <cell r="M250">
            <v>0</v>
          </cell>
          <cell r="N250">
            <v>9338119.8000000007</v>
          </cell>
          <cell r="O250">
            <v>0.7932005290200812</v>
          </cell>
          <cell r="P250">
            <v>205382.6</v>
          </cell>
          <cell r="Q250">
            <v>17.445651850763333</v>
          </cell>
        </row>
        <row r="251">
          <cell r="B251" t="str">
            <v>90-91</v>
          </cell>
          <cell r="C251">
            <v>2557.5</v>
          </cell>
          <cell r="D251">
            <v>13070</v>
          </cell>
          <cell r="E251">
            <v>11770.724</v>
          </cell>
          <cell r="F251">
            <v>90.059097169089512</v>
          </cell>
          <cell r="G251" t="str">
            <v/>
          </cell>
          <cell r="H251">
            <v>52.539196650553258</v>
          </cell>
          <cell r="I251">
            <v>1245.9940000000001</v>
          </cell>
          <cell r="J251">
            <v>10.585534075898815</v>
          </cell>
          <cell r="K251" t="str">
            <v/>
          </cell>
          <cell r="L251">
            <v>0</v>
          </cell>
          <cell r="M251">
            <v>0</v>
          </cell>
          <cell r="N251">
            <v>9339014.1999999993</v>
          </cell>
          <cell r="O251">
            <v>0.7934103458716727</v>
          </cell>
          <cell r="P251">
            <v>168809.8</v>
          </cell>
          <cell r="Q251">
            <v>14.341496750752119</v>
          </cell>
        </row>
        <row r="252">
          <cell r="B252" t="str">
            <v>91-92</v>
          </cell>
          <cell r="C252">
            <v>2557.5</v>
          </cell>
          <cell r="D252">
            <v>12760</v>
          </cell>
          <cell r="E252">
            <v>11025.722</v>
          </cell>
          <cell r="F252">
            <v>86.408479623824448</v>
          </cell>
          <cell r="G252" t="str">
            <v/>
          </cell>
          <cell r="H252">
            <v>49.07938008678358</v>
          </cell>
          <cell r="I252">
            <v>1175.4099999999999</v>
          </cell>
          <cell r="J252">
            <v>10.660617055282184</v>
          </cell>
          <cell r="K252" t="str">
            <v/>
          </cell>
          <cell r="L252">
            <v>0</v>
          </cell>
          <cell r="M252">
            <v>0</v>
          </cell>
          <cell r="N252">
            <v>9135691.4000000004</v>
          </cell>
          <cell r="O252">
            <v>0.82857987894126117</v>
          </cell>
          <cell r="P252">
            <v>137508.4</v>
          </cell>
          <cell r="Q252">
            <v>12.471600499268892</v>
          </cell>
        </row>
        <row r="253">
          <cell r="B253" t="str">
            <v>92-93</v>
          </cell>
          <cell r="C253">
            <v>2557.5</v>
          </cell>
          <cell r="D253">
            <v>12600</v>
          </cell>
          <cell r="E253">
            <v>11747.684000000001</v>
          </cell>
          <cell r="F253">
            <v>93.235587301587316</v>
          </cell>
          <cell r="G253" t="str">
            <v/>
          </cell>
          <cell r="H253">
            <v>52.453775764346368</v>
          </cell>
          <cell r="I253">
            <v>1224.9159999999999</v>
          </cell>
          <cell r="J253">
            <v>10.426872224346516</v>
          </cell>
          <cell r="K253" t="str">
            <v/>
          </cell>
          <cell r="L253">
            <v>0</v>
          </cell>
          <cell r="M253">
            <v>0</v>
          </cell>
          <cell r="N253">
            <v>9784266.5999999996</v>
          </cell>
          <cell r="O253">
            <v>0.83286770396616028</v>
          </cell>
          <cell r="P253">
            <v>167140</v>
          </cell>
          <cell r="Q253">
            <v>14.227485179206385</v>
          </cell>
        </row>
        <row r="254">
          <cell r="B254" t="str">
            <v>93-94</v>
          </cell>
          <cell r="C254">
            <v>2757.5</v>
          </cell>
          <cell r="D254">
            <v>14335</v>
          </cell>
          <cell r="E254">
            <v>12723.7418</v>
          </cell>
          <cell r="F254">
            <v>88.759970701081258</v>
          </cell>
          <cell r="G254" t="str">
            <v/>
          </cell>
          <cell r="H254">
            <v>52.67386910749844</v>
          </cell>
          <cell r="I254">
            <v>1327.0063370000003</v>
          </cell>
          <cell r="J254">
            <v>10.429371782756551</v>
          </cell>
          <cell r="K254" t="str">
            <v/>
          </cell>
          <cell r="L254">
            <v>0</v>
          </cell>
          <cell r="M254">
            <v>0</v>
          </cell>
          <cell r="N254">
            <v>10326945.770000001</v>
          </cell>
          <cell r="O254">
            <v>0.81162805189900999</v>
          </cell>
          <cell r="P254">
            <v>133056.89359999998</v>
          </cell>
          <cell r="Q254">
            <v>10.457371399976065</v>
          </cell>
        </row>
        <row r="255">
          <cell r="B255" t="str">
            <v>94-95</v>
          </cell>
          <cell r="C255">
            <v>2967.5</v>
          </cell>
          <cell r="D255">
            <v>14230</v>
          </cell>
          <cell r="E255">
            <v>14181.98</v>
          </cell>
          <cell r="F255">
            <v>99.662543921293036</v>
          </cell>
          <cell r="G255" t="str">
            <v/>
          </cell>
          <cell r="H255">
            <v>54.555938958196286</v>
          </cell>
          <cell r="I255">
            <v>1494.36</v>
          </cell>
          <cell r="J255">
            <v>10.537033615898485</v>
          </cell>
          <cell r="K255" t="str">
            <v/>
          </cell>
          <cell r="L255">
            <v>0</v>
          </cell>
          <cell r="M255">
            <v>0</v>
          </cell>
          <cell r="N255">
            <v>11574034.199999999</v>
          </cell>
          <cell r="O255">
            <v>0.81610848414678339</v>
          </cell>
          <cell r="P255">
            <v>177120.6</v>
          </cell>
          <cell r="Q255">
            <v>12.489130572740901</v>
          </cell>
        </row>
        <row r="256">
          <cell r="B256" t="str">
            <v>95-96</v>
          </cell>
          <cell r="C256">
            <v>2967.5</v>
          </cell>
          <cell r="D256">
            <v>16000</v>
          </cell>
          <cell r="E256">
            <v>15345.699999999999</v>
          </cell>
          <cell r="F256">
            <v>95.910624999999996</v>
          </cell>
          <cell r="G256" t="str">
            <v/>
          </cell>
          <cell r="H256">
            <v>58.871303112191427</v>
          </cell>
          <cell r="I256">
            <v>1579.0199999999998</v>
          </cell>
          <cell r="J256">
            <v>10.28965768912464</v>
          </cell>
          <cell r="K256" t="str">
            <v/>
          </cell>
          <cell r="L256">
            <v>0</v>
          </cell>
          <cell r="M256">
            <v>0</v>
          </cell>
          <cell r="N256">
            <v>12373859</v>
          </cell>
          <cell r="O256">
            <v>0.80634047322702784</v>
          </cell>
          <cell r="P256">
            <v>117168.6</v>
          </cell>
          <cell r="Q256">
            <v>7.6352724215904137</v>
          </cell>
        </row>
        <row r="257">
          <cell r="B257" t="str">
            <v>96-97</v>
          </cell>
          <cell r="C257">
            <v>2967.5</v>
          </cell>
          <cell r="D257">
            <v>16290</v>
          </cell>
          <cell r="E257">
            <v>16139.499999999998</v>
          </cell>
          <cell r="F257">
            <v>99.076120319214226</v>
          </cell>
          <cell r="G257" t="str">
            <v/>
          </cell>
          <cell r="H257">
            <v>62.086223278823468</v>
          </cell>
          <cell r="I257">
            <v>1583.0000000000002</v>
          </cell>
          <cell r="J257">
            <v>9.8082344558381642</v>
          </cell>
          <cell r="K257" t="str">
            <v/>
          </cell>
          <cell r="L257">
            <v>0</v>
          </cell>
          <cell r="M257">
            <v>0</v>
          </cell>
          <cell r="N257">
            <v>12828678.199999999</v>
          </cell>
          <cell r="O257">
            <v>0.79486218284333476</v>
          </cell>
          <cell r="P257">
            <v>81029.600000000006</v>
          </cell>
          <cell r="Q257">
            <v>5.0205768456271889</v>
          </cell>
        </row>
        <row r="258">
          <cell r="B258" t="str">
            <v>97-98</v>
          </cell>
          <cell r="C258">
            <v>2967.5</v>
          </cell>
          <cell r="D258">
            <v>16480</v>
          </cell>
          <cell r="E258">
            <v>17117.557999999997</v>
          </cell>
          <cell r="F258">
            <v>103.86867718446601</v>
          </cell>
          <cell r="G258" t="str">
            <v/>
          </cell>
          <cell r="H258">
            <v>65.848664950971894</v>
          </cell>
          <cell r="I258">
            <v>1689.0150000000001</v>
          </cell>
          <cell r="J258">
            <v>9.8671492744467422</v>
          </cell>
          <cell r="K258" t="str">
            <v/>
          </cell>
          <cell r="L258">
            <v>0</v>
          </cell>
          <cell r="M258">
            <v>0</v>
          </cell>
          <cell r="N258">
            <v>13509483.6</v>
          </cell>
          <cell r="O258">
            <v>0.78921792465958063</v>
          </cell>
          <cell r="P258">
            <v>62038.400000000001</v>
          </cell>
          <cell r="Q258">
            <v>3.6242552822078951</v>
          </cell>
        </row>
        <row r="259">
          <cell r="B259" t="str">
            <v>98-99</v>
          </cell>
          <cell r="C259">
            <v>2967.5</v>
          </cell>
          <cell r="D259">
            <v>16820</v>
          </cell>
          <cell r="E259">
            <v>17701.066000000003</v>
          </cell>
          <cell r="F259">
            <v>105.23820451843046</v>
          </cell>
          <cell r="G259" t="str">
            <v/>
          </cell>
          <cell r="H259">
            <v>68.093332256215561</v>
          </cell>
          <cell r="I259">
            <v>1713.68</v>
          </cell>
          <cell r="J259">
            <v>9.6812248482661989</v>
          </cell>
          <cell r="K259" t="str">
            <v/>
          </cell>
          <cell r="L259">
            <v>0</v>
          </cell>
          <cell r="M259">
            <v>0</v>
          </cell>
          <cell r="N259">
            <v>13872961</v>
          </cell>
          <cell r="O259">
            <v>0.78373590607480914</v>
          </cell>
          <cell r="P259">
            <v>47361.2</v>
          </cell>
          <cell r="Q259">
            <v>2.6756128698689667</v>
          </cell>
        </row>
        <row r="260">
          <cell r="B260" t="str">
            <v>99-00</v>
          </cell>
          <cell r="C260">
            <v>3387.5</v>
          </cell>
          <cell r="D260">
            <v>18240</v>
          </cell>
          <cell r="E260">
            <v>19305.5</v>
          </cell>
          <cell r="F260">
            <v>106.2</v>
          </cell>
          <cell r="G260">
            <v>0</v>
          </cell>
          <cell r="H260">
            <v>0</v>
          </cell>
          <cell r="I260">
            <v>1877.8</v>
          </cell>
          <cell r="J260">
            <v>9.7267618036310903</v>
          </cell>
          <cell r="K260">
            <v>0</v>
          </cell>
          <cell r="L260">
            <v>0</v>
          </cell>
          <cell r="M260">
            <v>0</v>
          </cell>
          <cell r="N260">
            <v>14983496.6</v>
          </cell>
        </row>
        <row r="261">
          <cell r="B261" t="str">
            <v>00-01</v>
          </cell>
          <cell r="C261">
            <v>3387.5</v>
          </cell>
          <cell r="D261">
            <v>21070</v>
          </cell>
          <cell r="E261">
            <v>19626.939999999999</v>
          </cell>
          <cell r="F261">
            <v>92.93</v>
          </cell>
          <cell r="G261">
            <v>0</v>
          </cell>
          <cell r="H261">
            <v>0</v>
          </cell>
          <cell r="I261">
            <v>1909.7</v>
          </cell>
          <cell r="J261">
            <v>9.7299935700623745</v>
          </cell>
          <cell r="K261">
            <v>0</v>
          </cell>
          <cell r="L261">
            <v>0</v>
          </cell>
          <cell r="M261">
            <v>0</v>
          </cell>
          <cell r="N261">
            <v>15354781.199999999</v>
          </cell>
        </row>
        <row r="262">
          <cell r="A262" t="str">
            <v>Average last 5 years</v>
          </cell>
          <cell r="B262">
            <v>0</v>
          </cell>
          <cell r="C262">
            <v>0</v>
          </cell>
          <cell r="D262">
            <v>17780</v>
          </cell>
          <cell r="E262">
            <v>17978.112799999999</v>
          </cell>
          <cell r="F262">
            <v>101.46260040442215</v>
          </cell>
          <cell r="G262">
            <v>0</v>
          </cell>
          <cell r="H262">
            <v>0</v>
          </cell>
          <cell r="I262">
            <v>1754.6390000000004</v>
          </cell>
          <cell r="J262">
            <v>9.7626727904489137</v>
          </cell>
        </row>
        <row r="263">
          <cell r="A263" t="str">
            <v>STATE  LOAD  DESPATCH  CENTRE  M.P.E.B.  JABALPUR</v>
          </cell>
        </row>
        <row r="264">
          <cell r="A264" t="str">
            <v>CHAMBAL COMPLEX</v>
          </cell>
        </row>
        <row r="265">
          <cell r="A265" t="str">
            <v>STATION NAME</v>
          </cell>
          <cell r="B265" t="str">
            <v>YEAR</v>
          </cell>
          <cell r="C265" t="str">
            <v>CAPACITY</v>
          </cell>
          <cell r="D265" t="str">
            <v>TARGET</v>
          </cell>
          <cell r="E265" t="str">
            <v>ACTUAL GENE.</v>
          </cell>
          <cell r="F265" t="str">
            <v>ACHIEVE-MENT</v>
          </cell>
          <cell r="G265" t="str">
            <v>AUXILIARY CONSUMPTION</v>
          </cell>
          <cell r="H265">
            <v>0</v>
          </cell>
          <cell r="I265" t="str">
            <v>MAXIMUM DEMAND</v>
          </cell>
          <cell r="J265" t="str">
            <v>WATER INFLOW</v>
          </cell>
          <cell r="K265" t="str">
            <v>WATER CONSUMED</v>
          </cell>
          <cell r="L265" t="str">
            <v>WATER CONSUMED</v>
          </cell>
          <cell r="M265" t="str">
            <v>LEVEL AT THE END</v>
          </cell>
          <cell r="N265" t="str">
            <v>MAXIMUM LEVEL</v>
          </cell>
          <cell r="O265">
            <v>0</v>
          </cell>
          <cell r="P265" t="str">
            <v>MINIMUM LEVEL</v>
          </cell>
        </row>
        <row r="266">
          <cell r="C266" t="str">
            <v>MW</v>
          </cell>
          <cell r="D266" t="str">
            <v>MKwh</v>
          </cell>
          <cell r="E266" t="str">
            <v>MKwh</v>
          </cell>
          <cell r="F266" t="str">
            <v>%</v>
          </cell>
          <cell r="G266" t="str">
            <v>MKwh</v>
          </cell>
          <cell r="H266" t="str">
            <v>%</v>
          </cell>
          <cell r="I266" t="str">
            <v>MW</v>
          </cell>
          <cell r="J266" t="str">
            <v>MAFT</v>
          </cell>
          <cell r="K266" t="str">
            <v>MCM</v>
          </cell>
          <cell r="L266" t="str">
            <v>MCM</v>
          </cell>
          <cell r="M266" t="str">
            <v>FT / M</v>
          </cell>
          <cell r="N266" t="str">
            <v>FT / M</v>
          </cell>
          <cell r="O266" t="str">
            <v>DATE</v>
          </cell>
          <cell r="P266" t="str">
            <v>FT / M</v>
          </cell>
          <cell r="Q266" t="str">
            <v>DATE</v>
          </cell>
        </row>
        <row r="267">
          <cell r="A267" t="str">
            <v>GANDHISAGAR</v>
          </cell>
          <cell r="B267" t="str">
            <v>88-89</v>
          </cell>
          <cell r="C267">
            <v>115</v>
          </cell>
          <cell r="D267">
            <v>415</v>
          </cell>
          <cell r="E267">
            <v>381</v>
          </cell>
          <cell r="F267">
            <v>91.807228915662648</v>
          </cell>
          <cell r="G267" t="str">
            <v/>
          </cell>
          <cell r="H267">
            <v>0</v>
          </cell>
          <cell r="I267" t="str">
            <v/>
          </cell>
          <cell r="J267" t="str">
            <v/>
          </cell>
          <cell r="K267" t="str">
            <v/>
          </cell>
          <cell r="L267" t="str">
            <v/>
          </cell>
          <cell r="M267" t="str">
            <v/>
          </cell>
          <cell r="N267" t="str">
            <v/>
          </cell>
          <cell r="O267" t="str">
            <v/>
          </cell>
          <cell r="P267" t="str">
            <v/>
          </cell>
          <cell r="Q267" t="str">
            <v/>
          </cell>
        </row>
        <row r="268">
          <cell r="B268" t="str">
            <v>89-90</v>
          </cell>
          <cell r="C268">
            <v>115</v>
          </cell>
          <cell r="D268">
            <v>415</v>
          </cell>
          <cell r="E268">
            <v>236.14</v>
          </cell>
          <cell r="F268">
            <v>56.901204819277112</v>
          </cell>
          <cell r="G268">
            <v>2</v>
          </cell>
          <cell r="H268">
            <v>0.84695519607012792</v>
          </cell>
          <cell r="I268">
            <v>106</v>
          </cell>
          <cell r="J268">
            <v>1.84</v>
          </cell>
          <cell r="K268">
            <v>2.2999999999999998</v>
          </cell>
          <cell r="L268">
            <v>2.2999999999999998</v>
          </cell>
          <cell r="M268">
            <v>1239.9000000000001</v>
          </cell>
          <cell r="N268">
            <v>1275.9000000000001</v>
          </cell>
          <cell r="O268" t="str">
            <v>26.09.89</v>
          </cell>
          <cell r="P268">
            <v>1240</v>
          </cell>
          <cell r="Q268" t="str">
            <v>31.03.90</v>
          </cell>
        </row>
        <row r="269">
          <cell r="B269" t="str">
            <v>90-91</v>
          </cell>
          <cell r="C269">
            <v>115</v>
          </cell>
          <cell r="D269">
            <v>370</v>
          </cell>
          <cell r="E269">
            <v>324.77999999999997</v>
          </cell>
          <cell r="F269">
            <v>87.778378378378363</v>
          </cell>
          <cell r="G269">
            <v>1</v>
          </cell>
          <cell r="H269">
            <v>0.30790073280374408</v>
          </cell>
          <cell r="I269">
            <v>116</v>
          </cell>
          <cell r="J269">
            <v>5.72</v>
          </cell>
          <cell r="K269">
            <v>2.36</v>
          </cell>
          <cell r="L269">
            <v>2.36</v>
          </cell>
          <cell r="M269">
            <v>1291.3900000000001</v>
          </cell>
          <cell r="N269">
            <v>1308.78</v>
          </cell>
          <cell r="O269" t="str">
            <v>21.10.90</v>
          </cell>
          <cell r="P269">
            <v>1234.92</v>
          </cell>
          <cell r="Q269" t="str">
            <v>27.06.90</v>
          </cell>
        </row>
        <row r="270">
          <cell r="B270" t="str">
            <v>91-92</v>
          </cell>
          <cell r="C270">
            <v>115</v>
          </cell>
          <cell r="D270">
            <v>370</v>
          </cell>
          <cell r="E270">
            <v>511.23</v>
          </cell>
          <cell r="F270">
            <v>138.17027027027027</v>
          </cell>
          <cell r="G270">
            <v>1</v>
          </cell>
          <cell r="H270">
            <v>0.19560667409972027</v>
          </cell>
          <cell r="I270">
            <v>110</v>
          </cell>
          <cell r="J270">
            <v>4.84</v>
          </cell>
          <cell r="K270">
            <v>2.68</v>
          </cell>
          <cell r="L270">
            <v>2.68</v>
          </cell>
          <cell r="M270">
            <v>1284.51</v>
          </cell>
          <cell r="N270">
            <v>1307.8499999999999</v>
          </cell>
          <cell r="O270" t="str">
            <v>05.09.91</v>
          </cell>
          <cell r="P270">
            <v>1280.07</v>
          </cell>
          <cell r="Q270" t="str">
            <v>21.07.91</v>
          </cell>
        </row>
        <row r="271">
          <cell r="B271" t="str">
            <v>92-93</v>
          </cell>
          <cell r="C271">
            <v>115</v>
          </cell>
          <cell r="D271">
            <v>400</v>
          </cell>
          <cell r="E271">
            <v>313.02</v>
          </cell>
          <cell r="F271">
            <v>78.254999999999995</v>
          </cell>
          <cell r="G271">
            <v>1</v>
          </cell>
          <cell r="H271">
            <v>0.31946840457478759</v>
          </cell>
          <cell r="I271">
            <v>109</v>
          </cell>
          <cell r="J271">
            <v>1.41</v>
          </cell>
          <cell r="K271">
            <v>2.74</v>
          </cell>
          <cell r="L271">
            <v>2.74</v>
          </cell>
          <cell r="M271">
            <v>1253.5</v>
          </cell>
          <cell r="N271">
            <v>1284.5</v>
          </cell>
          <cell r="O271" t="str">
            <v>17.10.92</v>
          </cell>
          <cell r="P271">
            <v>1272.3599999999999</v>
          </cell>
          <cell r="Q271" t="str">
            <v>26.07.92</v>
          </cell>
        </row>
        <row r="272">
          <cell r="B272" t="str">
            <v>93-94</v>
          </cell>
          <cell r="C272">
            <v>115</v>
          </cell>
          <cell r="D272">
            <v>500</v>
          </cell>
          <cell r="E272">
            <v>313.91899999999998</v>
          </cell>
          <cell r="F272">
            <v>62.783799999999992</v>
          </cell>
          <cell r="G272">
            <v>0.98</v>
          </cell>
          <cell r="H272">
            <v>0.31218244196751394</v>
          </cell>
          <cell r="I272">
            <v>110</v>
          </cell>
          <cell r="J272">
            <v>3.47</v>
          </cell>
          <cell r="K272">
            <v>2.6967169421487602</v>
          </cell>
          <cell r="L272">
            <v>2.6967169421487602</v>
          </cell>
          <cell r="M272">
            <v>1250.8900000000001</v>
          </cell>
          <cell r="N272">
            <v>1288.68</v>
          </cell>
          <cell r="O272" t="str">
            <v>06.10.93</v>
          </cell>
          <cell r="P272">
            <v>1248.72</v>
          </cell>
          <cell r="Q272" t="str">
            <v>19.06.93</v>
          </cell>
        </row>
        <row r="273">
          <cell r="B273" t="str">
            <v>94-95</v>
          </cell>
          <cell r="C273">
            <v>115</v>
          </cell>
          <cell r="D273">
            <v>415</v>
          </cell>
          <cell r="E273">
            <v>364.2</v>
          </cell>
          <cell r="F273">
            <v>87.759036144578317</v>
          </cell>
          <cell r="G273">
            <v>1</v>
          </cell>
          <cell r="H273">
            <v>0.27457440966501923</v>
          </cell>
          <cell r="I273">
            <v>116</v>
          </cell>
          <cell r="J273">
            <v>7.0490000000000004</v>
          </cell>
          <cell r="K273">
            <v>2.7308310376492195</v>
          </cell>
          <cell r="L273">
            <v>2.7308310376492195</v>
          </cell>
          <cell r="M273">
            <v>1295.7</v>
          </cell>
          <cell r="N273">
            <v>1311.25</v>
          </cell>
          <cell r="O273" t="str">
            <v>19.09.94</v>
          </cell>
          <cell r="P273">
            <v>1245.75</v>
          </cell>
          <cell r="Q273" t="str">
            <v>12.06.94</v>
          </cell>
        </row>
        <row r="274">
          <cell r="B274" t="str">
            <v>95-96</v>
          </cell>
          <cell r="C274">
            <v>115</v>
          </cell>
          <cell r="D274">
            <v>370</v>
          </cell>
          <cell r="E274">
            <v>572.9</v>
          </cell>
          <cell r="F274">
            <v>154.83783783783784</v>
          </cell>
          <cell r="G274">
            <v>1</v>
          </cell>
          <cell r="H274">
            <v>0.17455053237912377</v>
          </cell>
          <cell r="I274">
            <v>116</v>
          </cell>
          <cell r="J274">
            <v>4.3171999999999997</v>
          </cell>
          <cell r="K274">
            <v>4.3120504009163803</v>
          </cell>
          <cell r="L274">
            <v>4.3120504009163803</v>
          </cell>
          <cell r="M274">
            <v>1288.95</v>
          </cell>
          <cell r="N274">
            <v>1308.9100000000001</v>
          </cell>
          <cell r="O274" t="str">
            <v>09.09.95</v>
          </cell>
          <cell r="P274">
            <v>1282.1099999999999</v>
          </cell>
          <cell r="Q274" t="str">
            <v>17.07.95</v>
          </cell>
        </row>
        <row r="275">
          <cell r="B275" t="str">
            <v>96-97</v>
          </cell>
          <cell r="C275">
            <v>115</v>
          </cell>
          <cell r="D275">
            <v>400</v>
          </cell>
          <cell r="E275">
            <v>565.4</v>
          </cell>
          <cell r="F275">
            <v>141.35</v>
          </cell>
          <cell r="G275">
            <v>0.9</v>
          </cell>
          <cell r="H275">
            <v>0.1591793420587195</v>
          </cell>
          <cell r="I275">
            <v>111</v>
          </cell>
          <cell r="J275">
            <v>7.9</v>
          </cell>
          <cell r="K275">
            <v>4.3</v>
          </cell>
          <cell r="L275">
            <v>4.3</v>
          </cell>
          <cell r="M275">
            <v>1291.08</v>
          </cell>
          <cell r="N275">
            <v>1311.66</v>
          </cell>
          <cell r="O275" t="str">
            <v>17.09.96</v>
          </cell>
          <cell r="P275">
            <v>1277.9000000000001</v>
          </cell>
          <cell r="Q275" t="str">
            <v>21.07.96</v>
          </cell>
        </row>
        <row r="276">
          <cell r="B276" t="str">
            <v>97-98</v>
          </cell>
          <cell r="C276">
            <v>115</v>
          </cell>
          <cell r="D276">
            <v>400</v>
          </cell>
          <cell r="E276">
            <v>430.78</v>
          </cell>
          <cell r="F276">
            <v>107.69499999999999</v>
          </cell>
          <cell r="G276">
            <v>0.92900000000000005</v>
          </cell>
          <cell r="H276">
            <v>0.21565532290264175</v>
          </cell>
          <cell r="I276">
            <v>115</v>
          </cell>
          <cell r="J276">
            <v>4.5</v>
          </cell>
          <cell r="K276">
            <v>3.26</v>
          </cell>
          <cell r="L276">
            <v>0</v>
          </cell>
          <cell r="M276">
            <v>1295.8</v>
          </cell>
          <cell r="N276">
            <v>1308.46</v>
          </cell>
          <cell r="O276" t="str">
            <v>08.10.97</v>
          </cell>
          <cell r="P276">
            <v>1279.8800000000001</v>
          </cell>
          <cell r="Q276" t="str">
            <v>05.07.97</v>
          </cell>
        </row>
        <row r="277">
          <cell r="B277" t="str">
            <v>98-99</v>
          </cell>
          <cell r="C277">
            <v>115</v>
          </cell>
          <cell r="D277">
            <v>450</v>
          </cell>
          <cell r="E277">
            <v>539.29999999999995</v>
          </cell>
          <cell r="F277">
            <v>119.84444444444443</v>
          </cell>
          <cell r="G277">
            <v>0.9</v>
          </cell>
          <cell r="H277">
            <v>0.16688299647691454</v>
          </cell>
          <cell r="I277">
            <v>115</v>
          </cell>
          <cell r="J277">
            <v>2.7</v>
          </cell>
          <cell r="K277">
            <v>4.4000000000000004</v>
          </cell>
          <cell r="L277">
            <v>0</v>
          </cell>
          <cell r="M277">
            <v>1272.98</v>
          </cell>
          <cell r="N277">
            <v>1300.0899999999999</v>
          </cell>
          <cell r="O277" t="str">
            <v>03.10.98</v>
          </cell>
          <cell r="P277">
            <v>1273.28</v>
          </cell>
          <cell r="Q277" t="str">
            <v>30.03.99</v>
          </cell>
        </row>
        <row r="278">
          <cell r="B278" t="str">
            <v>99-00</v>
          </cell>
          <cell r="C278">
            <v>115</v>
          </cell>
          <cell r="D278">
            <v>450</v>
          </cell>
          <cell r="E278">
            <v>344.6</v>
          </cell>
          <cell r="F278">
            <v>76.599999999999994</v>
          </cell>
          <cell r="G278">
            <v>0.8</v>
          </cell>
          <cell r="H278">
            <v>0.23215322112594311</v>
          </cell>
          <cell r="I278">
            <v>110</v>
          </cell>
          <cell r="J278">
            <v>3.9569999999999999</v>
          </cell>
          <cell r="K278">
            <v>3.6440000000000001</v>
          </cell>
          <cell r="L278">
            <v>0</v>
          </cell>
          <cell r="M278">
            <v>1265.2</v>
          </cell>
          <cell r="N278">
            <v>1291.43</v>
          </cell>
          <cell r="O278" t="str">
            <v/>
          </cell>
          <cell r="P278">
            <v>1263.98</v>
          </cell>
        </row>
        <row r="279">
          <cell r="B279" t="str">
            <v>00-01</v>
          </cell>
          <cell r="C279">
            <v>115</v>
          </cell>
          <cell r="D279">
            <v>425</v>
          </cell>
          <cell r="E279">
            <v>104.2</v>
          </cell>
          <cell r="F279">
            <v>24.52</v>
          </cell>
          <cell r="G279">
            <v>0.94</v>
          </cell>
          <cell r="H279">
            <v>0.90211132437619956</v>
          </cell>
          <cell r="I279">
            <v>100</v>
          </cell>
          <cell r="J279">
            <v>0.76</v>
          </cell>
          <cell r="K279">
            <v>1.06</v>
          </cell>
          <cell r="L279">
            <v>0</v>
          </cell>
          <cell r="M279">
            <v>1248.69</v>
          </cell>
        </row>
        <row r="280">
          <cell r="A280" t="str">
            <v>Average last 5 years</v>
          </cell>
          <cell r="B280">
            <v>0</v>
          </cell>
          <cell r="C280">
            <v>0</v>
          </cell>
          <cell r="D280">
            <v>414</v>
          </cell>
          <cell r="E280">
            <v>490.596</v>
          </cell>
          <cell r="F280">
            <v>120.06545645645645</v>
          </cell>
          <cell r="G280">
            <v>0.90579999999999994</v>
          </cell>
          <cell r="H280">
            <v>0.18968428298866855</v>
          </cell>
          <cell r="I280">
            <v>113.4</v>
          </cell>
          <cell r="J280">
            <v>4.6748399999999997</v>
          </cell>
          <cell r="K280">
            <v>4.1952100801832763</v>
          </cell>
          <cell r="L280">
            <v>1.7224100801832762</v>
          </cell>
          <cell r="M280">
            <v>1282.8019999999999</v>
          </cell>
          <cell r="N280">
            <v>1308.0740000000001</v>
          </cell>
          <cell r="O280">
            <v>0</v>
          </cell>
          <cell r="P280">
            <v>1271.7839999999999</v>
          </cell>
          <cell r="Q280">
            <v>0</v>
          </cell>
        </row>
        <row r="281">
          <cell r="A281" t="str">
            <v>R.P.SAGAR</v>
          </cell>
          <cell r="B281" t="str">
            <v>88-89</v>
          </cell>
          <cell r="C281">
            <v>172</v>
          </cell>
          <cell r="D281">
            <v>500</v>
          </cell>
          <cell r="E281">
            <v>435</v>
          </cell>
          <cell r="F281">
            <v>87</v>
          </cell>
          <cell r="G281" t="str">
            <v/>
          </cell>
          <cell r="H281">
            <v>0</v>
          </cell>
          <cell r="I281" t="str">
            <v/>
          </cell>
          <cell r="J281" t="str">
            <v/>
          </cell>
          <cell r="K281" t="str">
            <v/>
          </cell>
          <cell r="L281" t="str">
            <v/>
          </cell>
          <cell r="M281" t="str">
            <v/>
          </cell>
          <cell r="N281" t="str">
            <v/>
          </cell>
          <cell r="O281" t="str">
            <v/>
          </cell>
          <cell r="P281" t="str">
            <v/>
          </cell>
          <cell r="Q281" t="str">
            <v/>
          </cell>
        </row>
        <row r="282">
          <cell r="B282" t="str">
            <v>89-90</v>
          </cell>
          <cell r="C282">
            <v>172</v>
          </cell>
          <cell r="D282">
            <v>500</v>
          </cell>
          <cell r="E282">
            <v>374</v>
          </cell>
          <cell r="F282">
            <v>74.8</v>
          </cell>
          <cell r="G282">
            <v>5</v>
          </cell>
          <cell r="H282">
            <v>1.42</v>
          </cell>
          <cell r="I282">
            <v>172</v>
          </cell>
          <cell r="J282">
            <v>0</v>
          </cell>
          <cell r="K282">
            <v>2.2799999999999998</v>
          </cell>
          <cell r="L282">
            <v>2.2799999999999998</v>
          </cell>
          <cell r="M282">
            <v>1126.9000000000001</v>
          </cell>
          <cell r="N282">
            <v>1145.7</v>
          </cell>
          <cell r="O282" t="str">
            <v>07.08.89</v>
          </cell>
          <cell r="P282">
            <v>1126.9000000000001</v>
          </cell>
          <cell r="Q282" t="str">
            <v>31.03.90</v>
          </cell>
        </row>
        <row r="283">
          <cell r="B283" t="str">
            <v>90-91</v>
          </cell>
          <cell r="C283">
            <v>172</v>
          </cell>
          <cell r="D283">
            <v>440</v>
          </cell>
          <cell r="E283">
            <v>330.9</v>
          </cell>
          <cell r="F283">
            <v>75.209999999999994</v>
          </cell>
          <cell r="G283">
            <v>1.5</v>
          </cell>
          <cell r="H283">
            <v>0.45330915684496831</v>
          </cell>
          <cell r="I283">
            <v>172</v>
          </cell>
          <cell r="J283">
            <v>0</v>
          </cell>
          <cell r="K283">
            <v>2.2400000000000002</v>
          </cell>
          <cell r="L283">
            <v>2.2400000000000002</v>
          </cell>
          <cell r="M283">
            <v>1136.33</v>
          </cell>
          <cell r="N283">
            <v>1143.5</v>
          </cell>
          <cell r="O283" t="str">
            <v>10.10.90</v>
          </cell>
          <cell r="P283">
            <v>1126.0999999999999</v>
          </cell>
          <cell r="Q283" t="str">
            <v>26.05.90</v>
          </cell>
        </row>
        <row r="284">
          <cell r="B284" t="str">
            <v>91-92</v>
          </cell>
          <cell r="C284">
            <v>172</v>
          </cell>
          <cell r="D284">
            <v>440</v>
          </cell>
          <cell r="E284">
            <v>630.09</v>
          </cell>
          <cell r="F284">
            <v>143.19999999999999</v>
          </cell>
          <cell r="G284">
            <v>4.3</v>
          </cell>
          <cell r="H284">
            <v>0.68244219079813995</v>
          </cell>
          <cell r="I284">
            <v>180</v>
          </cell>
          <cell r="J284">
            <v>0</v>
          </cell>
          <cell r="K284">
            <v>4.18</v>
          </cell>
          <cell r="L284">
            <v>4.18</v>
          </cell>
          <cell r="M284">
            <v>1141.1099999999999</v>
          </cell>
          <cell r="N284">
            <v>1156.2</v>
          </cell>
          <cell r="O284" t="str">
            <v>01.09.91</v>
          </cell>
          <cell r="P284">
            <v>1136.3</v>
          </cell>
          <cell r="Q284" t="str">
            <v>01.04.91</v>
          </cell>
        </row>
        <row r="285">
          <cell r="B285" t="str">
            <v>92-93</v>
          </cell>
          <cell r="C285">
            <v>172</v>
          </cell>
          <cell r="D285">
            <v>450</v>
          </cell>
          <cell r="E285">
            <v>535.69000000000005</v>
          </cell>
          <cell r="F285">
            <v>119.04222222222224</v>
          </cell>
          <cell r="G285">
            <v>4.0999999999999996</v>
          </cell>
          <cell r="H285">
            <v>0.76536803001736065</v>
          </cell>
          <cell r="I285">
            <v>172</v>
          </cell>
          <cell r="J285">
            <v>0</v>
          </cell>
          <cell r="K285">
            <v>3.41</v>
          </cell>
          <cell r="L285">
            <v>3.41</v>
          </cell>
          <cell r="M285">
            <v>1130.4000000000001</v>
          </cell>
          <cell r="N285">
            <v>1154.0999999999999</v>
          </cell>
          <cell r="O285" t="str">
            <v>28.05.92</v>
          </cell>
          <cell r="P285">
            <v>1130.2</v>
          </cell>
          <cell r="Q285" t="str">
            <v>31.03.92</v>
          </cell>
        </row>
        <row r="286">
          <cell r="B286" t="str">
            <v>93-94</v>
          </cell>
          <cell r="C286">
            <v>172</v>
          </cell>
          <cell r="D286">
            <v>615</v>
          </cell>
          <cell r="E286">
            <v>395.6628</v>
          </cell>
          <cell r="F286">
            <v>64.335414634146346</v>
          </cell>
          <cell r="G286">
            <v>8.6999999999999993</v>
          </cell>
          <cell r="H286">
            <v>2.1988420442861951</v>
          </cell>
          <cell r="I286">
            <v>172</v>
          </cell>
          <cell r="J286">
            <v>0</v>
          </cell>
          <cell r="K286">
            <v>3.2350257116620753</v>
          </cell>
          <cell r="L286">
            <v>3.2350257116620753</v>
          </cell>
          <cell r="M286">
            <v>1127.81</v>
          </cell>
          <cell r="N286">
            <v>1135.75</v>
          </cell>
          <cell r="O286" t="str">
            <v>09.08.93</v>
          </cell>
          <cell r="P286">
            <v>1127.6300000000001</v>
          </cell>
          <cell r="Q286" t="str">
            <v>31.03.94</v>
          </cell>
        </row>
        <row r="287">
          <cell r="B287" t="str">
            <v>94-95</v>
          </cell>
          <cell r="C287">
            <v>172</v>
          </cell>
          <cell r="D287">
            <v>470</v>
          </cell>
          <cell r="E287">
            <v>595.9</v>
          </cell>
          <cell r="F287">
            <v>126.78723404255319</v>
          </cell>
          <cell r="G287">
            <v>7.9</v>
          </cell>
          <cell r="H287">
            <v>1.3257257929182749</v>
          </cell>
          <cell r="I287">
            <v>172</v>
          </cell>
          <cell r="J287">
            <v>0</v>
          </cell>
          <cell r="K287">
            <v>0</v>
          </cell>
          <cell r="L287">
            <v>0</v>
          </cell>
          <cell r="M287">
            <v>1125.7</v>
          </cell>
          <cell r="N287">
            <v>1153.6099999999999</v>
          </cell>
          <cell r="O287" t="str">
            <v>19.09.94</v>
          </cell>
          <cell r="P287">
            <v>1124.9000000000001</v>
          </cell>
          <cell r="Q287" t="str">
            <v>25.03.95</v>
          </cell>
        </row>
        <row r="288">
          <cell r="B288" t="str">
            <v>95-96</v>
          </cell>
          <cell r="C288">
            <v>172</v>
          </cell>
          <cell r="D288">
            <v>390</v>
          </cell>
          <cell r="E288">
            <v>625.20000000000005</v>
          </cell>
          <cell r="F288">
            <v>160.30769230769232</v>
          </cell>
          <cell r="G288">
            <v>8.3000000000000007</v>
          </cell>
          <cell r="H288">
            <v>1.327575175943698</v>
          </cell>
          <cell r="I288">
            <v>180</v>
          </cell>
          <cell r="J288">
            <v>0</v>
          </cell>
          <cell r="K288">
            <v>4.0110422405876953</v>
          </cell>
          <cell r="L288">
            <v>4.0110422405876953</v>
          </cell>
          <cell r="M288">
            <v>1131.05</v>
          </cell>
          <cell r="N288">
            <v>1155.0899999999999</v>
          </cell>
          <cell r="O288" t="str">
            <v>14.09.95</v>
          </cell>
          <cell r="P288">
            <v>1125.55</v>
          </cell>
          <cell r="Q288" t="str">
            <v>03.04.95</v>
          </cell>
        </row>
        <row r="289">
          <cell r="B289" t="str">
            <v>96-97</v>
          </cell>
          <cell r="C289">
            <v>172</v>
          </cell>
          <cell r="D289">
            <v>460</v>
          </cell>
          <cell r="E289">
            <v>692.7</v>
          </cell>
          <cell r="F289">
            <v>150.58695652173913</v>
          </cell>
          <cell r="G289">
            <v>5.5</v>
          </cell>
          <cell r="H289">
            <v>0.79399451421971989</v>
          </cell>
          <cell r="I289">
            <v>172</v>
          </cell>
          <cell r="J289">
            <v>0</v>
          </cell>
          <cell r="K289">
            <v>4.5</v>
          </cell>
          <cell r="L289">
            <v>4.5</v>
          </cell>
          <cell r="M289">
            <v>1145</v>
          </cell>
          <cell r="N289">
            <v>1157.3800000000001</v>
          </cell>
          <cell r="O289" t="str">
            <v>16.09.96</v>
          </cell>
          <cell r="P289">
            <v>1130.44</v>
          </cell>
          <cell r="Q289" t="str">
            <v>17.05.96</v>
          </cell>
        </row>
        <row r="290">
          <cell r="B290" t="str">
            <v>97-98</v>
          </cell>
          <cell r="C290">
            <v>172</v>
          </cell>
          <cell r="D290">
            <v>460</v>
          </cell>
          <cell r="E290">
            <v>549.24</v>
          </cell>
          <cell r="F290">
            <v>119.4</v>
          </cell>
          <cell r="G290">
            <v>5.84</v>
          </cell>
          <cell r="H290">
            <v>1.0632874517515112</v>
          </cell>
          <cell r="I290">
            <v>172</v>
          </cell>
          <cell r="J290">
            <v>0</v>
          </cell>
          <cell r="K290">
            <v>3.74</v>
          </cell>
          <cell r="L290">
            <v>0</v>
          </cell>
          <cell r="M290">
            <v>1137.04</v>
          </cell>
          <cell r="N290">
            <v>1152.71</v>
          </cell>
          <cell r="O290" t="str">
            <v>25.05.97</v>
          </cell>
          <cell r="P290">
            <v>1136.72</v>
          </cell>
          <cell r="Q290" t="str">
            <v>20.03.98</v>
          </cell>
        </row>
        <row r="291">
          <cell r="B291" t="str">
            <v>98-99</v>
          </cell>
          <cell r="C291">
            <v>172</v>
          </cell>
          <cell r="D291">
            <v>520</v>
          </cell>
          <cell r="E291">
            <v>554.29999999999995</v>
          </cell>
          <cell r="F291">
            <v>106.59615384615383</v>
          </cell>
          <cell r="G291">
            <v>7.1</v>
          </cell>
          <cell r="H291">
            <v>1.2808948222983945</v>
          </cell>
          <cell r="I291">
            <v>172</v>
          </cell>
          <cell r="J291">
            <v>0</v>
          </cell>
          <cell r="K291">
            <v>4</v>
          </cell>
          <cell r="L291">
            <v>0</v>
          </cell>
          <cell r="M291">
            <v>1139.9100000000001</v>
          </cell>
          <cell r="N291">
            <v>1140.98</v>
          </cell>
          <cell r="O291" t="str">
            <v>28.04.98</v>
          </cell>
          <cell r="P291">
            <v>1133.1500000000001</v>
          </cell>
          <cell r="Q291" t="str">
            <v>28.06.98</v>
          </cell>
        </row>
        <row r="292">
          <cell r="B292" t="str">
            <v>99-00</v>
          </cell>
          <cell r="C292">
            <v>172</v>
          </cell>
          <cell r="D292">
            <v>520</v>
          </cell>
          <cell r="E292">
            <v>479.5</v>
          </cell>
          <cell r="F292">
            <v>92.2</v>
          </cell>
          <cell r="G292">
            <v>6.8</v>
          </cell>
          <cell r="H292">
            <v>1.4181438998957248</v>
          </cell>
          <cell r="I292">
            <v>172</v>
          </cell>
          <cell r="J292">
            <v>0</v>
          </cell>
          <cell r="K292" t="str">
            <v/>
          </cell>
          <cell r="L292">
            <v>0</v>
          </cell>
          <cell r="M292">
            <v>1134.51</v>
          </cell>
          <cell r="N292">
            <v>1143.3399999999999</v>
          </cell>
          <cell r="O292">
            <v>0</v>
          </cell>
          <cell r="P292">
            <v>1131.68</v>
          </cell>
        </row>
        <row r="293">
          <cell r="B293" t="str">
            <v>00-01</v>
          </cell>
          <cell r="C293">
            <v>172</v>
          </cell>
          <cell r="D293">
            <v>475</v>
          </cell>
          <cell r="E293">
            <v>182.92</v>
          </cell>
          <cell r="F293">
            <v>38.51</v>
          </cell>
          <cell r="G293">
            <v>4.72</v>
          </cell>
          <cell r="H293">
            <v>2.580363000218675</v>
          </cell>
          <cell r="I293">
            <v>172</v>
          </cell>
          <cell r="J293">
            <v>0</v>
          </cell>
          <cell r="K293">
            <v>0</v>
          </cell>
          <cell r="L293">
            <v>0</v>
          </cell>
          <cell r="M293">
            <v>1130.69</v>
          </cell>
        </row>
        <row r="294">
          <cell r="A294" t="str">
            <v>Average last 5 years</v>
          </cell>
          <cell r="B294">
            <v>0</v>
          </cell>
          <cell r="C294">
            <v>0</v>
          </cell>
          <cell r="D294">
            <v>470</v>
          </cell>
          <cell r="E294">
            <v>580.18799999999999</v>
          </cell>
          <cell r="F294">
            <v>125.81816053511707</v>
          </cell>
          <cell r="G294">
            <v>6.7080000000000002</v>
          </cell>
          <cell r="H294">
            <v>1.1767791728218095</v>
          </cell>
          <cell r="I294">
            <v>173.6</v>
          </cell>
          <cell r="J294">
            <v>0</v>
          </cell>
          <cell r="K294">
            <v>3.2502084481175388</v>
          </cell>
          <cell r="L294">
            <v>1.702208448117539</v>
          </cell>
          <cell r="M294">
            <v>1137.502</v>
          </cell>
          <cell r="N294">
            <v>1151.9540000000002</v>
          </cell>
          <cell r="O294">
            <v>0</v>
          </cell>
          <cell r="P294">
            <v>1130.152</v>
          </cell>
          <cell r="Q294">
            <v>0</v>
          </cell>
        </row>
        <row r="295">
          <cell r="A295" t="str">
            <v>J.SAGAR</v>
          </cell>
          <cell r="B295" t="str">
            <v>88-89</v>
          </cell>
          <cell r="C295">
            <v>99</v>
          </cell>
          <cell r="D295">
            <v>385</v>
          </cell>
          <cell r="E295">
            <v>339</v>
          </cell>
          <cell r="F295">
            <v>88.051948051948045</v>
          </cell>
          <cell r="G295" t="str">
            <v/>
          </cell>
          <cell r="H295">
            <v>0</v>
          </cell>
          <cell r="I295" t="str">
            <v/>
          </cell>
          <cell r="J295" t="str">
            <v/>
          </cell>
          <cell r="K295" t="str">
            <v/>
          </cell>
          <cell r="L295" t="str">
            <v/>
          </cell>
          <cell r="M295" t="str">
            <v/>
          </cell>
          <cell r="N295" t="str">
            <v/>
          </cell>
          <cell r="O295" t="str">
            <v/>
          </cell>
          <cell r="P295" t="str">
            <v/>
          </cell>
          <cell r="Q295" t="str">
            <v/>
          </cell>
        </row>
        <row r="296">
          <cell r="B296" t="str">
            <v>89-90</v>
          </cell>
          <cell r="C296">
            <v>99</v>
          </cell>
          <cell r="D296">
            <v>385</v>
          </cell>
          <cell r="E296">
            <v>296.37</v>
          </cell>
          <cell r="F296">
            <v>76.98</v>
          </cell>
          <cell r="G296">
            <v>5</v>
          </cell>
          <cell r="H296">
            <v>1.77</v>
          </cell>
          <cell r="I296">
            <v>99</v>
          </cell>
          <cell r="J296" t="str">
            <v/>
          </cell>
          <cell r="K296">
            <v>3.05</v>
          </cell>
          <cell r="L296">
            <v>3.05</v>
          </cell>
          <cell r="M296">
            <v>968.2</v>
          </cell>
          <cell r="N296">
            <v>979.9</v>
          </cell>
          <cell r="O296" t="str">
            <v>06.01.90</v>
          </cell>
          <cell r="P296">
            <v>968.1</v>
          </cell>
          <cell r="Q296" t="str">
            <v>31.03.90</v>
          </cell>
        </row>
        <row r="297">
          <cell r="B297" t="str">
            <v>90-91</v>
          </cell>
          <cell r="C297">
            <v>99</v>
          </cell>
          <cell r="D297">
            <v>340</v>
          </cell>
          <cell r="E297">
            <v>261.92</v>
          </cell>
          <cell r="F297">
            <v>77.040000000000006</v>
          </cell>
          <cell r="G297">
            <v>2.5</v>
          </cell>
          <cell r="H297">
            <v>0.95448992058643856</v>
          </cell>
          <cell r="I297">
            <v>99</v>
          </cell>
          <cell r="J297">
            <v>0</v>
          </cell>
          <cell r="K297">
            <v>2.68</v>
          </cell>
          <cell r="L297">
            <v>2.68</v>
          </cell>
          <cell r="M297">
            <v>972.9</v>
          </cell>
          <cell r="N297">
            <v>978.9</v>
          </cell>
          <cell r="O297" t="str">
            <v>26.07.90</v>
          </cell>
          <cell r="P297">
            <v>953.5</v>
          </cell>
          <cell r="Q297" t="str">
            <v>28.06.90</v>
          </cell>
        </row>
        <row r="298">
          <cell r="B298" t="str">
            <v>91-92</v>
          </cell>
          <cell r="C298">
            <v>99</v>
          </cell>
          <cell r="D298">
            <v>340</v>
          </cell>
          <cell r="E298">
            <v>421.01</v>
          </cell>
          <cell r="F298">
            <v>123.83</v>
          </cell>
          <cell r="G298">
            <v>3.3</v>
          </cell>
          <cell r="H298">
            <v>0.78382936272297576</v>
          </cell>
          <cell r="I298">
            <v>100</v>
          </cell>
          <cell r="J298">
            <v>0</v>
          </cell>
          <cell r="K298">
            <v>4.42</v>
          </cell>
          <cell r="L298">
            <v>4.42</v>
          </cell>
          <cell r="M298">
            <v>975.9</v>
          </cell>
          <cell r="N298">
            <v>979.6</v>
          </cell>
          <cell r="O298" t="str">
            <v>02.06.91</v>
          </cell>
          <cell r="P298">
            <v>970</v>
          </cell>
          <cell r="Q298" t="str">
            <v>22.07.91</v>
          </cell>
        </row>
        <row r="299">
          <cell r="B299" t="str">
            <v>92-93</v>
          </cell>
          <cell r="C299">
            <v>99</v>
          </cell>
          <cell r="D299">
            <v>300</v>
          </cell>
          <cell r="E299">
            <v>390.68</v>
          </cell>
          <cell r="F299">
            <v>130.22666666666666</v>
          </cell>
          <cell r="G299">
            <v>3.3</v>
          </cell>
          <cell r="H299">
            <v>0.8446810689054981</v>
          </cell>
          <cell r="I299">
            <v>100</v>
          </cell>
          <cell r="J299">
            <v>0</v>
          </cell>
          <cell r="K299">
            <v>3.59</v>
          </cell>
          <cell r="L299">
            <v>3.59</v>
          </cell>
          <cell r="M299">
            <v>975.5</v>
          </cell>
          <cell r="N299">
            <v>979.4</v>
          </cell>
          <cell r="O299" t="str">
            <v>19.06.92</v>
          </cell>
          <cell r="P299">
            <v>970</v>
          </cell>
          <cell r="Q299" t="str">
            <v>06.12.92</v>
          </cell>
        </row>
        <row r="300">
          <cell r="B300" t="str">
            <v>93-94</v>
          </cell>
          <cell r="C300">
            <v>99</v>
          </cell>
          <cell r="D300">
            <v>385</v>
          </cell>
          <cell r="E300">
            <v>322.71699999999998</v>
          </cell>
          <cell r="F300">
            <v>83.822597402597395</v>
          </cell>
          <cell r="G300">
            <v>5.0999999999999996</v>
          </cell>
          <cell r="H300">
            <v>1.5803319936662772</v>
          </cell>
          <cell r="I300">
            <v>99</v>
          </cell>
          <cell r="J300">
            <v>0</v>
          </cell>
          <cell r="K300">
            <v>3.58</v>
          </cell>
          <cell r="L300">
            <v>3.58</v>
          </cell>
          <cell r="M300">
            <v>971.5</v>
          </cell>
          <cell r="N300">
            <v>979.5</v>
          </cell>
          <cell r="O300" t="str">
            <v>06.03.93</v>
          </cell>
          <cell r="P300">
            <v>970</v>
          </cell>
          <cell r="Q300" t="str">
            <v>13.08.93</v>
          </cell>
        </row>
        <row r="301">
          <cell r="B301" t="str">
            <v>94-95</v>
          </cell>
          <cell r="C301">
            <v>99</v>
          </cell>
          <cell r="D301">
            <v>315</v>
          </cell>
          <cell r="E301">
            <v>444.5</v>
          </cell>
          <cell r="F301">
            <v>141.11111111111111</v>
          </cell>
          <cell r="G301">
            <v>3.3</v>
          </cell>
          <cell r="H301">
            <v>0.74240719910011244</v>
          </cell>
          <cell r="I301">
            <v>99</v>
          </cell>
          <cell r="J301">
            <v>0</v>
          </cell>
          <cell r="K301">
            <v>0</v>
          </cell>
          <cell r="L301">
            <v>0</v>
          </cell>
          <cell r="M301">
            <v>971.7</v>
          </cell>
          <cell r="N301">
            <v>979.9</v>
          </cell>
          <cell r="O301" t="str">
            <v>27.03.95</v>
          </cell>
          <cell r="P301">
            <v>970.4</v>
          </cell>
          <cell r="Q301" t="str">
            <v>12.06.94</v>
          </cell>
        </row>
        <row r="302">
          <cell r="B302" t="str">
            <v>95-96</v>
          </cell>
          <cell r="C302">
            <v>99</v>
          </cell>
          <cell r="D302">
            <v>300</v>
          </cell>
          <cell r="E302">
            <v>444.2</v>
          </cell>
          <cell r="F302">
            <v>148.06666666666666</v>
          </cell>
          <cell r="G302">
            <v>4.9000000000000004</v>
          </cell>
          <cell r="H302">
            <v>1.1031067086897794</v>
          </cell>
          <cell r="I302">
            <v>99</v>
          </cell>
          <cell r="J302">
            <v>0</v>
          </cell>
          <cell r="K302">
            <v>4.5587695133149682</v>
          </cell>
          <cell r="L302">
            <v>4.5587695133149682</v>
          </cell>
          <cell r="M302">
            <v>970.5</v>
          </cell>
          <cell r="N302">
            <v>978.8</v>
          </cell>
          <cell r="O302" t="str">
            <v>28.07.95</v>
          </cell>
          <cell r="P302">
            <v>970.7</v>
          </cell>
          <cell r="Q302" t="str">
            <v>31.03.96</v>
          </cell>
        </row>
        <row r="303">
          <cell r="B303" t="str">
            <v>96-97</v>
          </cell>
          <cell r="C303">
            <v>99</v>
          </cell>
          <cell r="D303">
            <v>300</v>
          </cell>
          <cell r="E303">
            <v>481.4</v>
          </cell>
          <cell r="F303">
            <v>160.46666666666667</v>
          </cell>
          <cell r="G303">
            <v>4.0999999999999996</v>
          </cell>
          <cell r="H303">
            <v>0.85168259243872035</v>
          </cell>
          <cell r="I303">
            <v>99</v>
          </cell>
          <cell r="J303">
            <v>0</v>
          </cell>
          <cell r="K303">
            <v>4.9000000000000004</v>
          </cell>
          <cell r="L303">
            <v>4.9000000000000004</v>
          </cell>
          <cell r="M303">
            <v>971.1</v>
          </cell>
          <cell r="N303">
            <v>979.6</v>
          </cell>
          <cell r="O303" t="str">
            <v>18.09.96</v>
          </cell>
          <cell r="P303">
            <v>970.5</v>
          </cell>
          <cell r="Q303" t="str">
            <v>01.04.96</v>
          </cell>
        </row>
        <row r="304">
          <cell r="B304" t="str">
            <v>97-98</v>
          </cell>
          <cell r="C304">
            <v>99</v>
          </cell>
          <cell r="D304">
            <v>300</v>
          </cell>
          <cell r="E304">
            <v>382.55</v>
          </cell>
          <cell r="F304">
            <v>127.51666666666667</v>
          </cell>
          <cell r="G304">
            <v>4.8120000000000003</v>
          </cell>
          <cell r="H304">
            <v>1.2578747876094629</v>
          </cell>
          <cell r="I304">
            <v>99</v>
          </cell>
          <cell r="J304">
            <v>0</v>
          </cell>
          <cell r="K304">
            <v>4.01</v>
          </cell>
          <cell r="L304">
            <v>0</v>
          </cell>
          <cell r="M304">
            <v>973.5</v>
          </cell>
          <cell r="N304">
            <v>978</v>
          </cell>
          <cell r="O304" t="str">
            <v>03.04.97</v>
          </cell>
          <cell r="P304">
            <v>970</v>
          </cell>
          <cell r="Q304" t="str">
            <v>17.12.97</v>
          </cell>
        </row>
        <row r="305">
          <cell r="B305" t="str">
            <v>98-99</v>
          </cell>
          <cell r="C305">
            <v>99</v>
          </cell>
          <cell r="D305">
            <v>330</v>
          </cell>
          <cell r="E305">
            <v>392.8</v>
          </cell>
          <cell r="F305">
            <v>119.03030303030303</v>
          </cell>
          <cell r="G305">
            <v>5.2</v>
          </cell>
          <cell r="H305">
            <v>1.3238289205702647</v>
          </cell>
          <cell r="I305">
            <v>99</v>
          </cell>
          <cell r="J305">
            <v>0</v>
          </cell>
          <cell r="K305">
            <v>3.9</v>
          </cell>
          <cell r="L305">
            <v>0</v>
          </cell>
          <cell r="M305">
            <v>978.8</v>
          </cell>
          <cell r="N305">
            <v>979.4</v>
          </cell>
          <cell r="O305" t="str">
            <v>22.05.98</v>
          </cell>
          <cell r="P305">
            <v>970.2</v>
          </cell>
          <cell r="Q305" t="str">
            <v>29.08.98</v>
          </cell>
        </row>
        <row r="306">
          <cell r="B306" t="str">
            <v>99-00</v>
          </cell>
          <cell r="C306">
            <v>99</v>
          </cell>
          <cell r="D306">
            <v>330</v>
          </cell>
          <cell r="E306">
            <v>361.4</v>
          </cell>
          <cell r="F306">
            <v>109.5</v>
          </cell>
          <cell r="G306">
            <v>4.4000000000000004</v>
          </cell>
          <cell r="H306">
            <v>1.2</v>
          </cell>
          <cell r="I306">
            <v>99</v>
          </cell>
          <cell r="J306">
            <v>0</v>
          </cell>
          <cell r="K306" t="str">
            <v/>
          </cell>
          <cell r="L306">
            <v>0</v>
          </cell>
          <cell r="M306">
            <v>979.2</v>
          </cell>
          <cell r="N306">
            <v>979.99</v>
          </cell>
          <cell r="O306" t="str">
            <v/>
          </cell>
          <cell r="P306">
            <v>972.4</v>
          </cell>
        </row>
        <row r="307">
          <cell r="B307" t="str">
            <v>00-01</v>
          </cell>
          <cell r="C307">
            <v>99</v>
          </cell>
          <cell r="D307">
            <v>300</v>
          </cell>
          <cell r="E307">
            <v>140.33000000000001</v>
          </cell>
          <cell r="F307">
            <v>46.78</v>
          </cell>
          <cell r="G307">
            <v>3.01</v>
          </cell>
          <cell r="H307">
            <v>2.14</v>
          </cell>
          <cell r="I307">
            <v>99</v>
          </cell>
          <cell r="J307">
            <v>0</v>
          </cell>
          <cell r="K307">
            <v>0</v>
          </cell>
          <cell r="L307">
            <v>0</v>
          </cell>
          <cell r="M307">
            <v>976.7</v>
          </cell>
        </row>
        <row r="308">
          <cell r="A308" t="str">
            <v>Average last 5 years</v>
          </cell>
          <cell r="B308">
            <v>0</v>
          </cell>
          <cell r="C308">
            <v>0</v>
          </cell>
          <cell r="D308">
            <v>312</v>
          </cell>
          <cell r="E308">
            <v>412.46999999999997</v>
          </cell>
          <cell r="F308">
            <v>132.9160606060606</v>
          </cell>
          <cell r="G308">
            <v>4.6823999999999995</v>
          </cell>
          <cell r="H308">
            <v>1.1472986018616456</v>
          </cell>
          <cell r="I308">
            <v>99</v>
          </cell>
          <cell r="J308">
            <v>0</v>
          </cell>
          <cell r="K308">
            <v>3.473753902662994</v>
          </cell>
          <cell r="L308">
            <v>1.8917539026629939</v>
          </cell>
          <cell r="M308">
            <v>974.61999999999989</v>
          </cell>
          <cell r="N308">
            <v>979.14</v>
          </cell>
          <cell r="O308">
            <v>0</v>
          </cell>
          <cell r="P308">
            <v>970.36</v>
          </cell>
          <cell r="Q308">
            <v>0</v>
          </cell>
        </row>
        <row r="309">
          <cell r="A309" t="str">
            <v>STATE  LOAD  DESPATCH  CENTRE  M.P.E.B.  JABALPUR</v>
          </cell>
        </row>
        <row r="310">
          <cell r="A310" t="str">
            <v>CHAMBAL COMPLEX</v>
          </cell>
        </row>
        <row r="311">
          <cell r="A311" t="str">
            <v>STATION NAME</v>
          </cell>
          <cell r="B311" t="str">
            <v>YEAR</v>
          </cell>
          <cell r="C311" t="str">
            <v>CAPACITY</v>
          </cell>
          <cell r="D311" t="str">
            <v>TARGET</v>
          </cell>
          <cell r="E311" t="str">
            <v>ACTUAL GENE.</v>
          </cell>
          <cell r="F311" t="str">
            <v>ACHIEVE-MENT</v>
          </cell>
          <cell r="G311" t="str">
            <v>AUXILIARY CONSUMPTION</v>
          </cell>
          <cell r="H311">
            <v>0</v>
          </cell>
          <cell r="I311" t="str">
            <v>MAXIMUM DEMAND</v>
          </cell>
          <cell r="J311" t="str">
            <v>WATER INFLOW</v>
          </cell>
          <cell r="K311" t="str">
            <v>WATER CONSUMED</v>
          </cell>
          <cell r="L311" t="str">
            <v>WATER CONSUMED</v>
          </cell>
          <cell r="M311" t="str">
            <v>LEVEL AT THE END</v>
          </cell>
          <cell r="N311" t="str">
            <v>MAXIMUM LEVEL</v>
          </cell>
          <cell r="O311">
            <v>0</v>
          </cell>
          <cell r="P311" t="str">
            <v>MINIMUM LEVEL</v>
          </cell>
        </row>
        <row r="312">
          <cell r="C312" t="str">
            <v>MW</v>
          </cell>
          <cell r="D312" t="str">
            <v>MKwh</v>
          </cell>
          <cell r="E312" t="str">
            <v>MKwh</v>
          </cell>
          <cell r="F312" t="str">
            <v>%</v>
          </cell>
          <cell r="G312" t="str">
            <v>MKwh</v>
          </cell>
          <cell r="H312" t="str">
            <v>%</v>
          </cell>
          <cell r="I312" t="str">
            <v>MW</v>
          </cell>
          <cell r="J312" t="str">
            <v>MAFT</v>
          </cell>
          <cell r="K312" t="str">
            <v>MCM</v>
          </cell>
          <cell r="L312" t="str">
            <v>MCM</v>
          </cell>
          <cell r="M312" t="str">
            <v>FT / M</v>
          </cell>
          <cell r="N312" t="str">
            <v>FT / M</v>
          </cell>
          <cell r="O312" t="str">
            <v>DATE</v>
          </cell>
          <cell r="P312" t="str">
            <v>FT / M</v>
          </cell>
          <cell r="Q312" t="str">
            <v>DATE</v>
          </cell>
        </row>
        <row r="313">
          <cell r="A313" t="str">
            <v>CHAMBAL</v>
          </cell>
          <cell r="B313" t="str">
            <v>88-89</v>
          </cell>
          <cell r="C313">
            <v>386</v>
          </cell>
          <cell r="D313">
            <v>1300</v>
          </cell>
          <cell r="E313">
            <v>1155</v>
          </cell>
          <cell r="F313">
            <v>88.84615384615384</v>
          </cell>
          <cell r="G313">
            <v>0</v>
          </cell>
          <cell r="H313">
            <v>0</v>
          </cell>
        </row>
        <row r="314">
          <cell r="B314" t="str">
            <v>89-90</v>
          </cell>
          <cell r="C314">
            <v>386</v>
          </cell>
          <cell r="D314">
            <v>1300</v>
          </cell>
          <cell r="E314">
            <v>906.51</v>
          </cell>
          <cell r="F314">
            <v>69.731538461538463</v>
          </cell>
          <cell r="G314">
            <v>12</v>
          </cell>
          <cell r="H314">
            <v>1.3237581493861073</v>
          </cell>
        </row>
        <row r="315">
          <cell r="B315" t="str">
            <v>90-91</v>
          </cell>
          <cell r="C315">
            <v>386</v>
          </cell>
          <cell r="D315">
            <v>1150</v>
          </cell>
          <cell r="E315">
            <v>917.59999999999991</v>
          </cell>
          <cell r="F315">
            <v>79.79130434782607</v>
          </cell>
          <cell r="G315">
            <v>5</v>
          </cell>
          <cell r="H315">
            <v>0.54489973844812556</v>
          </cell>
        </row>
        <row r="316">
          <cell r="B316" t="str">
            <v>91-92</v>
          </cell>
          <cell r="C316">
            <v>386</v>
          </cell>
          <cell r="D316">
            <v>1150</v>
          </cell>
          <cell r="E316">
            <v>1562.3300000000002</v>
          </cell>
          <cell r="F316">
            <v>135.85478260869567</v>
          </cell>
          <cell r="G316">
            <v>8.6</v>
          </cell>
          <cell r="H316">
            <v>0.5504598900360359</v>
          </cell>
        </row>
        <row r="317">
          <cell r="B317" t="str">
            <v>92-93</v>
          </cell>
          <cell r="C317">
            <v>386</v>
          </cell>
          <cell r="D317">
            <v>1150</v>
          </cell>
          <cell r="E317">
            <v>1239.3900000000001</v>
          </cell>
          <cell r="F317">
            <v>107.77304347826089</v>
          </cell>
          <cell r="G317">
            <v>8.3999999999999986</v>
          </cell>
          <cell r="H317">
            <v>0.67775276547333752</v>
          </cell>
          <cell r="I317" t="str">
            <v/>
          </cell>
          <cell r="J317">
            <v>0</v>
          </cell>
          <cell r="K317" t="str">
            <v/>
          </cell>
          <cell r="L317" t="str">
            <v/>
          </cell>
          <cell r="M317" t="str">
            <v/>
          </cell>
        </row>
        <row r="318">
          <cell r="B318" t="str">
            <v>93-94</v>
          </cell>
          <cell r="C318">
            <v>386</v>
          </cell>
          <cell r="D318">
            <v>1500</v>
          </cell>
          <cell r="E318">
            <v>1032.2988</v>
          </cell>
          <cell r="F318">
            <v>68.819919999999996</v>
          </cell>
          <cell r="G318">
            <v>14.78</v>
          </cell>
          <cell r="H318">
            <v>1.4317559993288764</v>
          </cell>
          <cell r="I318" t="str">
            <v/>
          </cell>
          <cell r="J318">
            <v>0</v>
          </cell>
          <cell r="K318" t="str">
            <v/>
          </cell>
          <cell r="L318" t="str">
            <v/>
          </cell>
          <cell r="M318" t="str">
            <v/>
          </cell>
        </row>
        <row r="319">
          <cell r="B319" t="str">
            <v>94-95</v>
          </cell>
          <cell r="C319">
            <v>386</v>
          </cell>
          <cell r="D319">
            <v>1200</v>
          </cell>
          <cell r="E319">
            <v>1404.6</v>
          </cell>
          <cell r="F319">
            <v>117.05</v>
          </cell>
          <cell r="G319">
            <v>12.2</v>
          </cell>
          <cell r="H319">
            <v>0.86857468318382458</v>
          </cell>
          <cell r="I319" t="str">
            <v/>
          </cell>
          <cell r="J319">
            <v>0</v>
          </cell>
          <cell r="K319" t="str">
            <v/>
          </cell>
          <cell r="L319" t="str">
            <v/>
          </cell>
          <cell r="M319" t="str">
            <v/>
          </cell>
        </row>
        <row r="320">
          <cell r="B320" t="str">
            <v>95-96</v>
          </cell>
          <cell r="C320">
            <v>386</v>
          </cell>
          <cell r="D320">
            <v>1060</v>
          </cell>
          <cell r="E320">
            <v>1642.3</v>
          </cell>
          <cell r="F320">
            <v>154.93396226415095</v>
          </cell>
          <cell r="G320">
            <v>14.200000000000001</v>
          </cell>
          <cell r="H320">
            <v>0.8646410521829142</v>
          </cell>
          <cell r="I320" t="str">
            <v/>
          </cell>
          <cell r="J320">
            <v>0</v>
          </cell>
          <cell r="K320" t="str">
            <v/>
          </cell>
          <cell r="L320" t="str">
            <v/>
          </cell>
          <cell r="M320" t="str">
            <v/>
          </cell>
        </row>
        <row r="321">
          <cell r="B321" t="str">
            <v>96-97</v>
          </cell>
          <cell r="C321">
            <v>386</v>
          </cell>
          <cell r="D321">
            <v>1160</v>
          </cell>
          <cell r="E321">
            <v>1739.5</v>
          </cell>
          <cell r="F321">
            <v>149.95689655172413</v>
          </cell>
          <cell r="G321">
            <v>10.5</v>
          </cell>
          <cell r="H321">
            <v>0.60362173038229372</v>
          </cell>
          <cell r="I321" t="str">
            <v/>
          </cell>
          <cell r="J321">
            <v>0</v>
          </cell>
          <cell r="K321" t="str">
            <v/>
          </cell>
          <cell r="L321" t="str">
            <v/>
          </cell>
          <cell r="M321" t="str">
            <v/>
          </cell>
        </row>
        <row r="322">
          <cell r="B322" t="str">
            <v>97-98</v>
          </cell>
          <cell r="C322">
            <v>386</v>
          </cell>
          <cell r="D322">
            <v>1160</v>
          </cell>
          <cell r="E322">
            <v>1362.57</v>
          </cell>
          <cell r="F322">
            <v>117.46293103448276</v>
          </cell>
          <cell r="G322">
            <v>11.581</v>
          </cell>
          <cell r="H322">
            <v>0.84993798483747618</v>
          </cell>
          <cell r="I322" t="str">
            <v/>
          </cell>
          <cell r="J322">
            <v>0</v>
          </cell>
          <cell r="K322" t="str">
            <v/>
          </cell>
          <cell r="L322" t="str">
            <v/>
          </cell>
          <cell r="M322" t="str">
            <v/>
          </cell>
        </row>
        <row r="323">
          <cell r="B323" t="str">
            <v>98-99</v>
          </cell>
          <cell r="C323">
            <v>386</v>
          </cell>
          <cell r="D323">
            <v>1300</v>
          </cell>
          <cell r="E323">
            <v>1486.3999999999999</v>
          </cell>
          <cell r="F323">
            <v>114.33846153846154</v>
          </cell>
          <cell r="G323">
            <v>13.2</v>
          </cell>
          <cell r="H323">
            <v>0.88805166846071049</v>
          </cell>
          <cell r="I323" t="str">
            <v/>
          </cell>
          <cell r="J323">
            <v>0</v>
          </cell>
          <cell r="K323" t="str">
            <v/>
          </cell>
          <cell r="L323" t="str">
            <v/>
          </cell>
          <cell r="M323" t="str">
            <v/>
          </cell>
        </row>
        <row r="324">
          <cell r="B324" t="str">
            <v>99-00</v>
          </cell>
          <cell r="C324">
            <v>386</v>
          </cell>
          <cell r="D324">
            <v>1300</v>
          </cell>
          <cell r="E324">
            <v>1185.5</v>
          </cell>
          <cell r="F324">
            <v>91.192307692307693</v>
          </cell>
          <cell r="G324">
            <v>12</v>
          </cell>
          <cell r="H324">
            <v>1.0122311261071277</v>
          </cell>
        </row>
        <row r="325">
          <cell r="B325" t="str">
            <v>00-01</v>
          </cell>
          <cell r="C325">
            <v>386</v>
          </cell>
          <cell r="D325">
            <v>1200</v>
          </cell>
          <cell r="E325">
            <v>427.45</v>
          </cell>
          <cell r="F325">
            <v>35.619999999999997</v>
          </cell>
          <cell r="G325">
            <v>8.66</v>
          </cell>
          <cell r="H325">
            <v>2.0299999999999998</v>
          </cell>
        </row>
        <row r="326">
          <cell r="A326" t="str">
            <v>Average last 5 years</v>
          </cell>
          <cell r="B326">
            <v>0</v>
          </cell>
          <cell r="C326">
            <v>0</v>
          </cell>
          <cell r="D326">
            <v>1196</v>
          </cell>
          <cell r="E326">
            <v>1483.2539999999999</v>
          </cell>
          <cell r="F326">
            <v>125.57691181622542</v>
          </cell>
          <cell r="G326">
            <v>12.296200000000002</v>
          </cell>
          <cell r="H326">
            <v>0.84369671239410449</v>
          </cell>
          <cell r="I326">
            <v>0</v>
          </cell>
          <cell r="J326">
            <v>0</v>
          </cell>
          <cell r="K326">
            <v>0</v>
          </cell>
          <cell r="L326">
            <v>0</v>
          </cell>
          <cell r="M326">
            <v>0</v>
          </cell>
          <cell r="N326">
            <v>0</v>
          </cell>
          <cell r="O326">
            <v>0</v>
          </cell>
          <cell r="P326">
            <v>0</v>
          </cell>
          <cell r="Q326">
            <v>0</v>
          </cell>
        </row>
        <row r="327">
          <cell r="A327" t="str">
            <v>M.P.CHAMBAL</v>
          </cell>
          <cell r="B327" t="str">
            <v>88-89</v>
          </cell>
          <cell r="C327">
            <v>193</v>
          </cell>
          <cell r="D327">
            <v>650</v>
          </cell>
          <cell r="E327">
            <v>577.5</v>
          </cell>
          <cell r="F327">
            <v>88.84615384615384</v>
          </cell>
          <cell r="G327">
            <v>0</v>
          </cell>
          <cell r="H327">
            <v>0</v>
          </cell>
        </row>
        <row r="328">
          <cell r="B328" t="str">
            <v>89-90</v>
          </cell>
          <cell r="C328">
            <v>193</v>
          </cell>
          <cell r="D328">
            <v>650</v>
          </cell>
          <cell r="E328">
            <v>453.255</v>
          </cell>
          <cell r="F328">
            <v>69.731538461538463</v>
          </cell>
          <cell r="G328">
            <v>6</v>
          </cell>
          <cell r="H328">
            <v>1.3237581493861073</v>
          </cell>
        </row>
        <row r="329">
          <cell r="B329" t="str">
            <v>90-91</v>
          </cell>
          <cell r="C329">
            <v>193</v>
          </cell>
          <cell r="D329">
            <v>575</v>
          </cell>
          <cell r="E329">
            <v>458.79999999999995</v>
          </cell>
          <cell r="F329">
            <v>79.79130434782607</v>
          </cell>
          <cell r="G329">
            <v>2.5</v>
          </cell>
          <cell r="H329">
            <v>0.54489973844812556</v>
          </cell>
        </row>
        <row r="330">
          <cell r="B330" t="str">
            <v>91-92</v>
          </cell>
          <cell r="C330">
            <v>193</v>
          </cell>
          <cell r="D330">
            <v>575</v>
          </cell>
          <cell r="E330">
            <v>781.16500000000008</v>
          </cell>
          <cell r="F330">
            <v>135.85478260869567</v>
          </cell>
          <cell r="G330">
            <v>4.3</v>
          </cell>
          <cell r="H330">
            <v>0.5504598900360359</v>
          </cell>
        </row>
        <row r="331">
          <cell r="B331" t="str">
            <v>92-93</v>
          </cell>
          <cell r="C331">
            <v>193</v>
          </cell>
          <cell r="D331">
            <v>575</v>
          </cell>
          <cell r="E331">
            <v>619.69500000000005</v>
          </cell>
          <cell r="F331">
            <v>107.77304347826089</v>
          </cell>
          <cell r="G331">
            <v>4.1999999999999993</v>
          </cell>
          <cell r="H331">
            <v>0.67775276547333752</v>
          </cell>
        </row>
        <row r="332">
          <cell r="B332" t="str">
            <v>93-94</v>
          </cell>
          <cell r="C332">
            <v>193</v>
          </cell>
          <cell r="D332">
            <v>750</v>
          </cell>
          <cell r="E332">
            <v>516.14940000000001</v>
          </cell>
          <cell r="F332">
            <v>68.819919999999996</v>
          </cell>
          <cell r="G332">
            <v>7.39</v>
          </cell>
          <cell r="H332">
            <v>1.4317559993288764</v>
          </cell>
          <cell r="I332" t="str">
            <v/>
          </cell>
          <cell r="J332">
            <v>0</v>
          </cell>
          <cell r="K332" t="str">
            <v/>
          </cell>
          <cell r="L332" t="str">
            <v/>
          </cell>
          <cell r="M332" t="str">
            <v/>
          </cell>
        </row>
        <row r="333">
          <cell r="B333" t="str">
            <v>94-95</v>
          </cell>
          <cell r="C333">
            <v>193</v>
          </cell>
          <cell r="D333">
            <v>600</v>
          </cell>
          <cell r="E333">
            <v>702.3</v>
          </cell>
          <cell r="F333">
            <v>117.05</v>
          </cell>
          <cell r="G333">
            <v>6.1</v>
          </cell>
          <cell r="H333">
            <v>0.86857468318382458</v>
          </cell>
          <cell r="I333" t="str">
            <v/>
          </cell>
          <cell r="J333">
            <v>0</v>
          </cell>
          <cell r="K333" t="str">
            <v/>
          </cell>
          <cell r="L333" t="str">
            <v/>
          </cell>
          <cell r="M333" t="str">
            <v/>
          </cell>
        </row>
        <row r="334">
          <cell r="B334" t="str">
            <v>95-96</v>
          </cell>
          <cell r="C334">
            <v>193</v>
          </cell>
          <cell r="D334">
            <v>530</v>
          </cell>
          <cell r="E334">
            <v>821.15</v>
          </cell>
          <cell r="F334">
            <v>154.93396226415095</v>
          </cell>
          <cell r="G334">
            <v>7.1000000000000005</v>
          </cell>
          <cell r="H334">
            <v>0.8646410521829142</v>
          </cell>
        </row>
        <row r="335">
          <cell r="B335" t="str">
            <v>96-97</v>
          </cell>
          <cell r="C335">
            <v>193</v>
          </cell>
          <cell r="D335">
            <v>580</v>
          </cell>
          <cell r="E335">
            <v>869.75</v>
          </cell>
          <cell r="F335">
            <v>149.95689655172413</v>
          </cell>
          <cell r="G335">
            <v>5.25</v>
          </cell>
          <cell r="H335">
            <v>0.60362173038229372</v>
          </cell>
        </row>
        <row r="336">
          <cell r="B336" t="str">
            <v>97-98</v>
          </cell>
          <cell r="C336">
            <v>193</v>
          </cell>
          <cell r="D336">
            <v>580</v>
          </cell>
          <cell r="E336">
            <v>681.28499999999997</v>
          </cell>
          <cell r="F336">
            <v>117.46293103448276</v>
          </cell>
          <cell r="G336">
            <v>5.7904999999999998</v>
          </cell>
          <cell r="H336">
            <v>0.84993798483747618</v>
          </cell>
        </row>
        <row r="337">
          <cell r="B337" t="str">
            <v>98-99</v>
          </cell>
          <cell r="C337">
            <v>193</v>
          </cell>
          <cell r="D337">
            <v>650</v>
          </cell>
          <cell r="E337">
            <v>743.19999999999993</v>
          </cell>
          <cell r="F337">
            <v>114.33846153846154</v>
          </cell>
          <cell r="G337">
            <v>6.6</v>
          </cell>
          <cell r="H337">
            <v>0.88805166846071049</v>
          </cell>
        </row>
        <row r="338">
          <cell r="B338" t="str">
            <v>99-00</v>
          </cell>
          <cell r="C338">
            <v>193</v>
          </cell>
          <cell r="D338">
            <v>650</v>
          </cell>
          <cell r="E338">
            <v>592.75</v>
          </cell>
          <cell r="F338">
            <v>91.192307692307693</v>
          </cell>
          <cell r="G338">
            <v>6</v>
          </cell>
          <cell r="H338">
            <v>1.0122311261071277</v>
          </cell>
        </row>
        <row r="339">
          <cell r="B339" t="str">
            <v>00-01</v>
          </cell>
          <cell r="C339">
            <v>193</v>
          </cell>
          <cell r="D339">
            <v>600</v>
          </cell>
          <cell r="E339">
            <v>213.72</v>
          </cell>
          <cell r="F339">
            <v>35.619999999999997</v>
          </cell>
          <cell r="G339">
            <v>4.33</v>
          </cell>
          <cell r="H339">
            <v>2.0299999999999998</v>
          </cell>
        </row>
        <row r="340">
          <cell r="A340" t="str">
            <v>Average last 5 years</v>
          </cell>
          <cell r="B340">
            <v>0</v>
          </cell>
          <cell r="C340">
            <v>0</v>
          </cell>
          <cell r="D340">
            <v>598</v>
          </cell>
          <cell r="E340">
            <v>741.62699999999995</v>
          </cell>
          <cell r="F340">
            <v>125.57691181622542</v>
          </cell>
          <cell r="G340">
            <v>6.1481000000000012</v>
          </cell>
          <cell r="H340">
            <v>0.84369671239410449</v>
          </cell>
          <cell r="I340">
            <v>0</v>
          </cell>
          <cell r="J340">
            <v>0</v>
          </cell>
          <cell r="K340">
            <v>0</v>
          </cell>
          <cell r="L340">
            <v>0</v>
          </cell>
          <cell r="M340">
            <v>0</v>
          </cell>
          <cell r="N340">
            <v>0</v>
          </cell>
          <cell r="O340">
            <v>0</v>
          </cell>
          <cell r="P340">
            <v>0</v>
          </cell>
          <cell r="Q340">
            <v>0</v>
          </cell>
        </row>
        <row r="341">
          <cell r="A341" t="str">
            <v>PENCH</v>
          </cell>
          <cell r="B341" t="str">
            <v>88-89</v>
          </cell>
          <cell r="C341">
            <v>160</v>
          </cell>
          <cell r="D341">
            <v>240</v>
          </cell>
          <cell r="E341">
            <v>248</v>
          </cell>
          <cell r="F341">
            <v>103.33333333333333</v>
          </cell>
          <cell r="G341" t="str">
            <v/>
          </cell>
          <cell r="H341">
            <v>0</v>
          </cell>
          <cell r="I341" t="str">
            <v/>
          </cell>
          <cell r="J341" t="str">
            <v/>
          </cell>
          <cell r="K341" t="str">
            <v/>
          </cell>
          <cell r="L341" t="str">
            <v/>
          </cell>
          <cell r="M341" t="str">
            <v/>
          </cell>
          <cell r="N341" t="str">
            <v/>
          </cell>
          <cell r="O341" t="str">
            <v/>
          </cell>
          <cell r="P341" t="str">
            <v/>
          </cell>
          <cell r="Q341" t="str">
            <v/>
          </cell>
        </row>
        <row r="342">
          <cell r="B342" t="str">
            <v>89-90</v>
          </cell>
          <cell r="C342">
            <v>160</v>
          </cell>
          <cell r="D342">
            <v>240</v>
          </cell>
          <cell r="E342">
            <v>212.32</v>
          </cell>
          <cell r="F342">
            <v>88.46</v>
          </cell>
          <cell r="G342">
            <v>0.2</v>
          </cell>
          <cell r="H342">
            <v>0.08</v>
          </cell>
          <cell r="I342">
            <v>160</v>
          </cell>
          <cell r="J342">
            <v>306</v>
          </cell>
          <cell r="K342">
            <v>0</v>
          </cell>
          <cell r="L342">
            <v>0</v>
          </cell>
          <cell r="M342">
            <v>464.6</v>
          </cell>
          <cell r="N342">
            <v>478.73</v>
          </cell>
          <cell r="O342" t="str">
            <v>13.09.89</v>
          </cell>
          <cell r="P342">
            <v>463.3</v>
          </cell>
          <cell r="Q342" t="str">
            <v>28.06.89</v>
          </cell>
        </row>
        <row r="343">
          <cell r="B343" t="str">
            <v>90-91</v>
          </cell>
          <cell r="C343">
            <v>160</v>
          </cell>
          <cell r="D343">
            <v>390</v>
          </cell>
          <cell r="E343">
            <v>340.8</v>
          </cell>
          <cell r="F343">
            <v>87.384615384615387</v>
          </cell>
          <cell r="G343">
            <v>0.2</v>
          </cell>
          <cell r="H343">
            <v>5.8685446009389672E-2</v>
          </cell>
          <cell r="I343">
            <v>160</v>
          </cell>
          <cell r="J343">
            <v>1432</v>
          </cell>
          <cell r="K343">
            <v>984.66</v>
          </cell>
          <cell r="L343">
            <v>984.66</v>
          </cell>
          <cell r="M343">
            <v>477.76</v>
          </cell>
          <cell r="N343">
            <v>488.35</v>
          </cell>
          <cell r="O343" t="str">
            <v>13.10.90</v>
          </cell>
          <cell r="P343">
            <v>462.1</v>
          </cell>
          <cell r="Q343" t="str">
            <v>01.06.90</v>
          </cell>
        </row>
        <row r="344">
          <cell r="B344" t="str">
            <v>91-92</v>
          </cell>
          <cell r="C344">
            <v>160</v>
          </cell>
          <cell r="D344">
            <v>390</v>
          </cell>
          <cell r="E344">
            <v>286.27999999999997</v>
          </cell>
          <cell r="F344">
            <v>73.405128205128193</v>
          </cell>
          <cell r="G344">
            <v>0.2</v>
          </cell>
          <cell r="H344">
            <v>6.9861673885706313E-2</v>
          </cell>
          <cell r="I344">
            <v>150</v>
          </cell>
          <cell r="J344">
            <v>678</v>
          </cell>
          <cell r="K344">
            <v>874.4</v>
          </cell>
          <cell r="L344">
            <v>874.4</v>
          </cell>
          <cell r="M344">
            <v>464.42</v>
          </cell>
          <cell r="N344">
            <v>484.14</v>
          </cell>
          <cell r="O344" t="str">
            <v>14.09.91</v>
          </cell>
          <cell r="P344">
            <v>464.51</v>
          </cell>
          <cell r="Q344" t="str">
            <v>31.03.92</v>
          </cell>
        </row>
        <row r="345">
          <cell r="B345" t="str">
            <v>92-93</v>
          </cell>
          <cell r="C345">
            <v>160</v>
          </cell>
          <cell r="D345">
            <v>320</v>
          </cell>
          <cell r="E345">
            <v>273.24</v>
          </cell>
          <cell r="F345">
            <v>85.387500000000003</v>
          </cell>
          <cell r="G345">
            <v>0.3</v>
          </cell>
          <cell r="H345">
            <v>0.10979358805445762</v>
          </cell>
          <cell r="I345">
            <v>160</v>
          </cell>
          <cell r="J345">
            <v>1056</v>
          </cell>
          <cell r="K345">
            <v>659.9</v>
          </cell>
          <cell r="L345">
            <v>659.9</v>
          </cell>
          <cell r="M345">
            <v>474.9</v>
          </cell>
          <cell r="N345">
            <v>487.91</v>
          </cell>
          <cell r="O345" t="str">
            <v>15.09.92</v>
          </cell>
          <cell r="P345">
            <v>453.92</v>
          </cell>
          <cell r="Q345" t="str">
            <v>19.06.92</v>
          </cell>
        </row>
        <row r="346">
          <cell r="B346" t="str">
            <v>93-94</v>
          </cell>
          <cell r="C346">
            <v>160</v>
          </cell>
          <cell r="D346">
            <v>390</v>
          </cell>
          <cell r="E346">
            <v>400.93799999999999</v>
          </cell>
          <cell r="F346">
            <v>102.80461538461537</v>
          </cell>
          <cell r="G346">
            <v>0.5</v>
          </cell>
          <cell r="H346">
            <v>0.12470756076999437</v>
          </cell>
          <cell r="I346">
            <v>82</v>
          </cell>
          <cell r="J346">
            <v>1993</v>
          </cell>
          <cell r="K346">
            <v>1096.8499999999999</v>
          </cell>
          <cell r="L346">
            <v>1096.8499999999999</v>
          </cell>
          <cell r="M346">
            <v>483.64</v>
          </cell>
          <cell r="N346">
            <v>490.18</v>
          </cell>
          <cell r="O346" t="str">
            <v>27.09.94</v>
          </cell>
          <cell r="P346">
            <v>468.34</v>
          </cell>
          <cell r="Q346" t="str">
            <v>15.06.93</v>
          </cell>
        </row>
        <row r="347">
          <cell r="B347" t="str">
            <v>94-95</v>
          </cell>
          <cell r="C347">
            <v>160</v>
          </cell>
          <cell r="D347">
            <v>450</v>
          </cell>
          <cell r="E347">
            <v>609.79999999999995</v>
          </cell>
          <cell r="F347">
            <v>135.51111111111109</v>
          </cell>
          <cell r="G347">
            <v>1.6766179999999999</v>
          </cell>
          <cell r="H347">
            <v>0.27494555591997377</v>
          </cell>
          <cell r="I347">
            <v>160</v>
          </cell>
          <cell r="J347">
            <v>3286</v>
          </cell>
          <cell r="K347">
            <v>1773.508</v>
          </cell>
          <cell r="L347">
            <v>1773.508</v>
          </cell>
          <cell r="M347">
            <v>476.6</v>
          </cell>
          <cell r="N347">
            <v>490.43</v>
          </cell>
          <cell r="O347" t="str">
            <v>06.09.94</v>
          </cell>
          <cell r="P347">
            <v>474.65</v>
          </cell>
          <cell r="Q347" t="str">
            <v>30.06.94</v>
          </cell>
        </row>
        <row r="348">
          <cell r="B348" t="str">
            <v>95-96</v>
          </cell>
          <cell r="C348">
            <v>160</v>
          </cell>
          <cell r="D348">
            <v>450</v>
          </cell>
          <cell r="E348">
            <v>409.3</v>
          </cell>
          <cell r="F348">
            <v>90.955555555555549</v>
          </cell>
          <cell r="G348">
            <v>1.2</v>
          </cell>
          <cell r="H348">
            <v>0.29318348399706817</v>
          </cell>
          <cell r="I348">
            <v>160</v>
          </cell>
          <cell r="J348">
            <v>1304.69</v>
          </cell>
          <cell r="K348">
            <v>1237.548</v>
          </cell>
          <cell r="L348">
            <v>1237.548</v>
          </cell>
          <cell r="M348">
            <v>472.9</v>
          </cell>
          <cell r="N348">
            <v>486</v>
          </cell>
          <cell r="O348" t="str">
            <v>15.09.95</v>
          </cell>
          <cell r="P348">
            <v>468.55</v>
          </cell>
          <cell r="Q348" t="str">
            <v>30.06.95</v>
          </cell>
        </row>
        <row r="349">
          <cell r="B349" t="str">
            <v>96-97</v>
          </cell>
          <cell r="C349">
            <v>160</v>
          </cell>
          <cell r="D349">
            <v>525</v>
          </cell>
          <cell r="E349">
            <v>292.8</v>
          </cell>
          <cell r="F349">
            <v>55.771428571428572</v>
          </cell>
          <cell r="G349">
            <v>1</v>
          </cell>
          <cell r="H349">
            <v>0.34153005464480873</v>
          </cell>
          <cell r="I349">
            <v>160</v>
          </cell>
          <cell r="J349">
            <v>794.8</v>
          </cell>
          <cell r="K349">
            <v>0</v>
          </cell>
          <cell r="L349">
            <v>0</v>
          </cell>
          <cell r="M349">
            <v>467.3</v>
          </cell>
          <cell r="N349">
            <v>483.05</v>
          </cell>
          <cell r="O349" t="str">
            <v>30.09.96</v>
          </cell>
          <cell r="P349">
            <v>463.6</v>
          </cell>
          <cell r="Q349" t="str">
            <v>15.06.96</v>
          </cell>
        </row>
        <row r="350">
          <cell r="B350" t="str">
            <v>97-98</v>
          </cell>
          <cell r="C350">
            <v>160</v>
          </cell>
          <cell r="D350">
            <v>525</v>
          </cell>
          <cell r="E350">
            <v>474.97</v>
          </cell>
          <cell r="F350">
            <v>90.470476190476191</v>
          </cell>
          <cell r="G350">
            <v>1.032</v>
          </cell>
          <cell r="H350">
            <v>0.21727688064509337</v>
          </cell>
          <cell r="I350">
            <v>160</v>
          </cell>
          <cell r="J350">
            <v>3261.21</v>
          </cell>
          <cell r="K350">
            <v>911.9</v>
          </cell>
          <cell r="L350">
            <v>0</v>
          </cell>
          <cell r="M350">
            <v>486.66</v>
          </cell>
          <cell r="N350">
            <v>490.13</v>
          </cell>
          <cell r="O350" t="str">
            <v>31.12.97</v>
          </cell>
          <cell r="P350">
            <v>462.88</v>
          </cell>
          <cell r="Q350" t="str">
            <v>01.07.97</v>
          </cell>
        </row>
        <row r="351">
          <cell r="B351" t="str">
            <v>98-99</v>
          </cell>
          <cell r="C351">
            <v>160</v>
          </cell>
          <cell r="D351">
            <v>525</v>
          </cell>
          <cell r="E351">
            <v>561.1</v>
          </cell>
          <cell r="F351">
            <v>106.87619047619047</v>
          </cell>
          <cell r="G351">
            <v>1.1000000000000001</v>
          </cell>
          <cell r="H351">
            <v>0.19604348600962396</v>
          </cell>
          <cell r="I351">
            <v>160</v>
          </cell>
          <cell r="J351">
            <v>1358.9</v>
          </cell>
          <cell r="K351">
            <v>911.9</v>
          </cell>
          <cell r="L351">
            <v>0</v>
          </cell>
          <cell r="M351">
            <v>481.29</v>
          </cell>
          <cell r="N351">
            <v>490</v>
          </cell>
          <cell r="O351" t="str">
            <v>11.11.98</v>
          </cell>
          <cell r="P351">
            <v>477.5</v>
          </cell>
          <cell r="Q351" t="str">
            <v>27.06.98</v>
          </cell>
        </row>
        <row r="352">
          <cell r="B352" t="str">
            <v>99-00</v>
          </cell>
          <cell r="C352">
            <v>160</v>
          </cell>
          <cell r="D352">
            <v>525</v>
          </cell>
          <cell r="E352">
            <v>560.5</v>
          </cell>
          <cell r="F352">
            <v>106.8</v>
          </cell>
          <cell r="G352">
            <v>2.1</v>
          </cell>
          <cell r="H352">
            <v>0.37466547725245319</v>
          </cell>
          <cell r="I352">
            <v>160</v>
          </cell>
          <cell r="J352">
            <v>2994</v>
          </cell>
          <cell r="K352">
            <v>1635.48</v>
          </cell>
          <cell r="L352">
            <v>0</v>
          </cell>
          <cell r="M352">
            <v>478.86</v>
          </cell>
          <cell r="N352">
            <v>490.08</v>
          </cell>
          <cell r="O352">
            <v>0</v>
          </cell>
          <cell r="P352">
            <v>476.93</v>
          </cell>
        </row>
        <row r="353">
          <cell r="B353" t="str">
            <v>00-01</v>
          </cell>
          <cell r="C353">
            <v>160</v>
          </cell>
          <cell r="D353">
            <v>550</v>
          </cell>
          <cell r="E353">
            <v>284.22000000000003</v>
          </cell>
          <cell r="F353">
            <v>51.68</v>
          </cell>
          <cell r="G353">
            <v>0.73</v>
          </cell>
          <cell r="H353">
            <v>0.26</v>
          </cell>
          <cell r="I353">
            <v>164</v>
          </cell>
          <cell r="J353">
            <v>0</v>
          </cell>
          <cell r="K353">
            <v>0</v>
          </cell>
          <cell r="L353">
            <v>0</v>
          </cell>
          <cell r="M353">
            <v>463.46</v>
          </cell>
        </row>
        <row r="354">
          <cell r="A354" t="str">
            <v>Average last 5 years</v>
          </cell>
          <cell r="B354">
            <v>0</v>
          </cell>
          <cell r="C354">
            <v>0</v>
          </cell>
          <cell r="D354">
            <v>510</v>
          </cell>
          <cell r="E354">
            <v>459.73400000000004</v>
          </cell>
          <cell r="F354">
            <v>90.174730158730156</v>
          </cell>
          <cell r="G354">
            <v>1.4324000000000001</v>
          </cell>
          <cell r="H354">
            <v>0.2845398765098095</v>
          </cell>
          <cell r="I354">
            <v>160</v>
          </cell>
          <cell r="J354">
            <v>1942.72</v>
          </cell>
          <cell r="K354">
            <v>939.36559999999986</v>
          </cell>
          <cell r="L354">
            <v>247.50960000000001</v>
          </cell>
          <cell r="M354">
            <v>477.40200000000004</v>
          </cell>
          <cell r="N354">
            <v>487.92200000000003</v>
          </cell>
          <cell r="O354">
            <v>0</v>
          </cell>
          <cell r="P354">
            <v>469.43600000000004</v>
          </cell>
          <cell r="Q354">
            <v>0</v>
          </cell>
        </row>
        <row r="355">
          <cell r="A355" t="str">
            <v>STATE  LOAD  DESPATCH  CENTRE  M.P.E.B.  JABALPUR</v>
          </cell>
        </row>
        <row r="356">
          <cell r="A356" t="str">
            <v>OTHER HYDEL</v>
          </cell>
        </row>
        <row r="357">
          <cell r="A357" t="str">
            <v>STATION NAME</v>
          </cell>
          <cell r="B357" t="str">
            <v>YEAR</v>
          </cell>
          <cell r="C357" t="str">
            <v>CAPACITY</v>
          </cell>
          <cell r="D357" t="str">
            <v>TARGET</v>
          </cell>
          <cell r="E357" t="str">
            <v>ACTUAL GENE.</v>
          </cell>
          <cell r="F357" t="str">
            <v>ACHIEVE-MENT</v>
          </cell>
          <cell r="G357" t="str">
            <v>AUXILIARY CONSUMPTION</v>
          </cell>
          <cell r="H357">
            <v>0</v>
          </cell>
          <cell r="I357" t="str">
            <v>MAXIMUM DEMAND</v>
          </cell>
          <cell r="J357" t="str">
            <v>WATER INFLOW</v>
          </cell>
          <cell r="K357" t="str">
            <v>WATER CONSUMED</v>
          </cell>
          <cell r="L357" t="str">
            <v>WATER CONSUMED</v>
          </cell>
          <cell r="M357" t="str">
            <v>LEVEL AT THE END</v>
          </cell>
          <cell r="N357" t="str">
            <v>MAXIMUM LEVEL</v>
          </cell>
          <cell r="O357">
            <v>0</v>
          </cell>
          <cell r="P357" t="str">
            <v>MINIMUM LEVEL</v>
          </cell>
        </row>
        <row r="358">
          <cell r="C358" t="str">
            <v>MW</v>
          </cell>
          <cell r="D358" t="str">
            <v>MKwh</v>
          </cell>
          <cell r="E358" t="str">
            <v>MKwh</v>
          </cell>
          <cell r="F358" t="str">
            <v>%</v>
          </cell>
          <cell r="G358" t="str">
            <v>MKwh</v>
          </cell>
          <cell r="H358" t="str">
            <v>%</v>
          </cell>
          <cell r="I358" t="str">
            <v>MW</v>
          </cell>
          <cell r="J358" t="str">
            <v>MAFT</v>
          </cell>
          <cell r="K358" t="str">
            <v>MCM</v>
          </cell>
          <cell r="L358" t="str">
            <v>MCM</v>
          </cell>
          <cell r="M358" t="str">
            <v>FT / M</v>
          </cell>
          <cell r="N358" t="str">
            <v>FT / M</v>
          </cell>
          <cell r="O358" t="str">
            <v>DATE</v>
          </cell>
          <cell r="P358" t="str">
            <v>FT / M</v>
          </cell>
          <cell r="Q358" t="str">
            <v>DATE</v>
          </cell>
        </row>
        <row r="359">
          <cell r="A359" t="str">
            <v>BARGI</v>
          </cell>
          <cell r="B359" t="str">
            <v>88-89</v>
          </cell>
          <cell r="C359">
            <v>90</v>
          </cell>
          <cell r="D359">
            <v>100</v>
          </cell>
          <cell r="E359">
            <v>142</v>
          </cell>
          <cell r="F359">
            <v>142</v>
          </cell>
          <cell r="G359" t="str">
            <v/>
          </cell>
          <cell r="H359">
            <v>0</v>
          </cell>
          <cell r="I359" t="str">
            <v/>
          </cell>
          <cell r="J359" t="str">
            <v/>
          </cell>
          <cell r="K359" t="str">
            <v/>
          </cell>
          <cell r="L359" t="str">
            <v/>
          </cell>
          <cell r="M359" t="str">
            <v/>
          </cell>
          <cell r="N359" t="str">
            <v/>
          </cell>
          <cell r="O359" t="str">
            <v/>
          </cell>
          <cell r="P359" t="str">
            <v/>
          </cell>
          <cell r="Q359" t="str">
            <v/>
          </cell>
        </row>
        <row r="360">
          <cell r="B360" t="str">
            <v>89-90</v>
          </cell>
          <cell r="C360">
            <v>90</v>
          </cell>
          <cell r="D360">
            <v>140</v>
          </cell>
          <cell r="E360">
            <v>277.95</v>
          </cell>
          <cell r="F360">
            <v>198.54</v>
          </cell>
          <cell r="G360">
            <v>0.1</v>
          </cell>
          <cell r="H360">
            <v>0.04</v>
          </cell>
          <cell r="I360">
            <v>91</v>
          </cell>
          <cell r="J360">
            <v>0</v>
          </cell>
          <cell r="K360">
            <v>0</v>
          </cell>
          <cell r="L360">
            <v>0</v>
          </cell>
          <cell r="M360">
            <v>410.2</v>
          </cell>
          <cell r="N360">
            <v>418.7</v>
          </cell>
          <cell r="O360" t="str">
            <v>30.09.89</v>
          </cell>
          <cell r="P360">
            <v>403.9</v>
          </cell>
          <cell r="Q360" t="str">
            <v>22.06.89</v>
          </cell>
        </row>
        <row r="361">
          <cell r="B361" t="str">
            <v>90-91</v>
          </cell>
          <cell r="C361">
            <v>90</v>
          </cell>
          <cell r="D361">
            <v>200</v>
          </cell>
          <cell r="E361">
            <v>480.44</v>
          </cell>
          <cell r="F361">
            <v>240.22</v>
          </cell>
          <cell r="G361">
            <v>0.1</v>
          </cell>
          <cell r="H361">
            <v>2.0814253600865872E-2</v>
          </cell>
          <cell r="I361">
            <v>92</v>
          </cell>
          <cell r="J361">
            <v>0</v>
          </cell>
          <cell r="K361">
            <v>4279.8900000000003</v>
          </cell>
          <cell r="L361">
            <v>4279.8900000000003</v>
          </cell>
          <cell r="M361">
            <v>416.6</v>
          </cell>
          <cell r="N361">
            <v>422.76</v>
          </cell>
          <cell r="O361" t="str">
            <v>08.10.90</v>
          </cell>
          <cell r="P361">
            <v>406.65</v>
          </cell>
          <cell r="Q361" t="str">
            <v>19.06.90</v>
          </cell>
        </row>
        <row r="362">
          <cell r="B362" t="str">
            <v>91-92</v>
          </cell>
          <cell r="C362">
            <v>90</v>
          </cell>
          <cell r="D362">
            <v>250</v>
          </cell>
          <cell r="E362">
            <v>520.04999999999995</v>
          </cell>
          <cell r="F362">
            <v>208.01999999999998</v>
          </cell>
          <cell r="G362">
            <v>0.1</v>
          </cell>
          <cell r="H362">
            <v>1.9228920296125374E-2</v>
          </cell>
          <cell r="I362">
            <v>94</v>
          </cell>
          <cell r="J362">
            <v>0</v>
          </cell>
          <cell r="K362">
            <v>4609.5</v>
          </cell>
          <cell r="L362">
            <v>4609.5</v>
          </cell>
          <cell r="M362">
            <v>409.05</v>
          </cell>
          <cell r="N362">
            <v>421.6</v>
          </cell>
          <cell r="O362" t="str">
            <v>29.08.91</v>
          </cell>
          <cell r="P362">
            <v>408.6</v>
          </cell>
          <cell r="Q362" t="str">
            <v>15.07.91</v>
          </cell>
        </row>
        <row r="363">
          <cell r="B363" t="str">
            <v>92-93</v>
          </cell>
          <cell r="C363">
            <v>90</v>
          </cell>
          <cell r="D363">
            <v>400</v>
          </cell>
          <cell r="E363">
            <v>368.81</v>
          </cell>
          <cell r="F363">
            <v>92.202500000000001</v>
          </cell>
          <cell r="G363">
            <v>0.1</v>
          </cell>
          <cell r="H363">
            <v>2.7114232260513543E-2</v>
          </cell>
          <cell r="I363">
            <v>96</v>
          </cell>
          <cell r="J363">
            <v>0</v>
          </cell>
          <cell r="K363">
            <v>3105.7</v>
          </cell>
          <cell r="L363">
            <v>3105.7</v>
          </cell>
          <cell r="M363">
            <v>414.4</v>
          </cell>
          <cell r="N363">
            <v>422.75</v>
          </cell>
          <cell r="O363" t="str">
            <v>11.09.92</v>
          </cell>
          <cell r="P363">
            <v>404.6</v>
          </cell>
          <cell r="Q363" t="str">
            <v>13.07.92</v>
          </cell>
        </row>
        <row r="364">
          <cell r="B364" t="str">
            <v>93-94</v>
          </cell>
          <cell r="C364">
            <v>90</v>
          </cell>
          <cell r="D364">
            <v>520</v>
          </cell>
          <cell r="E364">
            <v>539.36582999999996</v>
          </cell>
          <cell r="F364">
            <v>103.72419807692307</v>
          </cell>
          <cell r="G364">
            <v>0.1</v>
          </cell>
          <cell r="H364">
            <v>1.8540292031477043E-2</v>
          </cell>
          <cell r="I364">
            <v>90</v>
          </cell>
          <cell r="J364">
            <v>0</v>
          </cell>
          <cell r="K364">
            <v>4484.13</v>
          </cell>
          <cell r="L364">
            <v>4484.13</v>
          </cell>
          <cell r="M364">
            <v>413.55</v>
          </cell>
          <cell r="N364">
            <v>422.45</v>
          </cell>
          <cell r="O364" t="str">
            <v>16.10.94</v>
          </cell>
          <cell r="P364">
            <v>408.9</v>
          </cell>
          <cell r="Q364" t="str">
            <v>08.07.94</v>
          </cell>
        </row>
        <row r="365">
          <cell r="B365" t="str">
            <v>94-95</v>
          </cell>
          <cell r="C365">
            <v>90</v>
          </cell>
          <cell r="D365">
            <v>470</v>
          </cell>
          <cell r="E365">
            <v>533.1</v>
          </cell>
          <cell r="F365">
            <v>113.42553191489361</v>
          </cell>
          <cell r="G365">
            <v>0.1</v>
          </cell>
          <cell r="H365">
            <v>1.8758206715438003E-2</v>
          </cell>
          <cell r="I365">
            <v>90</v>
          </cell>
          <cell r="J365">
            <v>22742</v>
          </cell>
          <cell r="K365">
            <v>4573</v>
          </cell>
          <cell r="L365">
            <v>4573</v>
          </cell>
          <cell r="M365">
            <v>415.6</v>
          </cell>
          <cell r="N365">
            <v>422.75</v>
          </cell>
          <cell r="O365" t="str">
            <v>01.10.94</v>
          </cell>
          <cell r="P365">
            <v>405.9</v>
          </cell>
          <cell r="Q365" t="str">
            <v>19.06.94</v>
          </cell>
        </row>
        <row r="366">
          <cell r="B366" t="str">
            <v>95-96</v>
          </cell>
          <cell r="C366">
            <v>90</v>
          </cell>
          <cell r="D366">
            <v>540</v>
          </cell>
          <cell r="E366">
            <v>561.9</v>
          </cell>
          <cell r="F366">
            <v>104.05555555555556</v>
          </cell>
          <cell r="G366">
            <v>0.1</v>
          </cell>
          <cell r="H366">
            <v>1.7796760989499911E-2</v>
          </cell>
          <cell r="I366">
            <v>90</v>
          </cell>
          <cell r="J366">
            <v>9012</v>
          </cell>
          <cell r="K366">
            <v>4894</v>
          </cell>
          <cell r="L366">
            <v>4894</v>
          </cell>
          <cell r="M366">
            <v>411.2</v>
          </cell>
          <cell r="N366">
            <v>422.45</v>
          </cell>
          <cell r="O366" t="str">
            <v>16.09.95</v>
          </cell>
          <cell r="P366">
            <v>409.35</v>
          </cell>
          <cell r="Q366" t="str">
            <v>06.07.95</v>
          </cell>
        </row>
        <row r="367">
          <cell r="B367" t="str">
            <v>96-97</v>
          </cell>
          <cell r="C367">
            <v>90</v>
          </cell>
          <cell r="D367">
            <v>540</v>
          </cell>
          <cell r="E367">
            <v>486.9</v>
          </cell>
          <cell r="F367">
            <v>90.166666666666671</v>
          </cell>
          <cell r="G367">
            <v>0.1</v>
          </cell>
          <cell r="H367">
            <v>2.0538098172109262E-2</v>
          </cell>
          <cell r="I367">
            <v>90</v>
          </cell>
          <cell r="J367">
            <v>18701</v>
          </cell>
          <cell r="K367">
            <v>0</v>
          </cell>
          <cell r="L367">
            <v>0</v>
          </cell>
          <cell r="M367">
            <v>411.35</v>
          </cell>
          <cell r="N367">
            <v>422.1</v>
          </cell>
          <cell r="O367" t="str">
            <v>20.09.96</v>
          </cell>
          <cell r="P367">
            <v>405.05</v>
          </cell>
          <cell r="Q367" t="str">
            <v>14.07.96</v>
          </cell>
        </row>
        <row r="368">
          <cell r="B368" t="str">
            <v>97-98</v>
          </cell>
          <cell r="C368">
            <v>90</v>
          </cell>
          <cell r="D368">
            <v>540</v>
          </cell>
          <cell r="E368">
            <v>567.63</v>
          </cell>
          <cell r="F368">
            <v>105.11666666666666</v>
          </cell>
          <cell r="G368">
            <v>0.11</v>
          </cell>
          <cell r="H368">
            <v>1.9378820710674208E-2</v>
          </cell>
          <cell r="I368">
            <v>90</v>
          </cell>
          <cell r="J368">
            <v>9016.1</v>
          </cell>
          <cell r="K368">
            <v>4491</v>
          </cell>
          <cell r="L368">
            <v>0</v>
          </cell>
          <cell r="M368">
            <v>416.75</v>
          </cell>
          <cell r="N368">
            <v>422.75</v>
          </cell>
          <cell r="O368" t="str">
            <v>17.09.97</v>
          </cell>
          <cell r="P368">
            <v>404.75</v>
          </cell>
          <cell r="Q368" t="str">
            <v>27.06.97</v>
          </cell>
        </row>
        <row r="369">
          <cell r="B369" t="str">
            <v>98-99</v>
          </cell>
          <cell r="C369">
            <v>90</v>
          </cell>
          <cell r="D369">
            <v>550</v>
          </cell>
          <cell r="E369">
            <v>652.70000000000005</v>
          </cell>
          <cell r="F369">
            <v>118.67272727272729</v>
          </cell>
          <cell r="G369">
            <v>0.1</v>
          </cell>
          <cell r="H369">
            <v>1.5320974413972727E-2</v>
          </cell>
          <cell r="I369">
            <v>90</v>
          </cell>
          <cell r="J369">
            <v>0</v>
          </cell>
          <cell r="K369" t="str">
            <v/>
          </cell>
          <cell r="L369" t="str">
            <v/>
          </cell>
          <cell r="M369">
            <v>410.45</v>
          </cell>
          <cell r="N369">
            <v>422.76</v>
          </cell>
          <cell r="O369" t="str">
            <v>19.09.98</v>
          </cell>
          <cell r="P369">
            <v>407.5</v>
          </cell>
          <cell r="Q369" t="str">
            <v>11.06.98</v>
          </cell>
        </row>
        <row r="370">
          <cell r="B370" t="str">
            <v>99-00</v>
          </cell>
          <cell r="C370">
            <v>90</v>
          </cell>
          <cell r="D370">
            <v>550</v>
          </cell>
          <cell r="E370">
            <v>480.3</v>
          </cell>
          <cell r="F370">
            <v>87.3</v>
          </cell>
          <cell r="G370">
            <v>0.6</v>
          </cell>
          <cell r="H370">
            <v>0.12492192379762648</v>
          </cell>
          <cell r="I370">
            <v>90</v>
          </cell>
          <cell r="J370">
            <v>22028.13</v>
          </cell>
          <cell r="K370">
            <v>4179.07</v>
          </cell>
          <cell r="L370">
            <v>0</v>
          </cell>
          <cell r="M370">
            <v>411.05</v>
          </cell>
          <cell r="N370">
            <v>423.55</v>
          </cell>
          <cell r="O370">
            <v>0</v>
          </cell>
          <cell r="P370">
            <v>406.9</v>
          </cell>
        </row>
        <row r="371">
          <cell r="B371" t="str">
            <v>00-01</v>
          </cell>
          <cell r="C371">
            <v>90</v>
          </cell>
          <cell r="D371">
            <v>550</v>
          </cell>
          <cell r="E371">
            <v>363.84</v>
          </cell>
          <cell r="F371">
            <v>66.150000000000006</v>
          </cell>
          <cell r="G371">
            <v>0.61</v>
          </cell>
          <cell r="H371">
            <v>0.16765611257695692</v>
          </cell>
          <cell r="I371">
            <v>90</v>
          </cell>
          <cell r="J371">
            <v>0</v>
          </cell>
          <cell r="K371">
            <v>0</v>
          </cell>
          <cell r="L371">
            <v>0</v>
          </cell>
          <cell r="M371">
            <v>410</v>
          </cell>
        </row>
        <row r="372">
          <cell r="A372" t="str">
            <v>Average last 5 years</v>
          </cell>
          <cell r="B372">
            <v>0</v>
          </cell>
          <cell r="C372">
            <v>0</v>
          </cell>
          <cell r="D372">
            <v>544</v>
          </cell>
          <cell r="E372">
            <v>549.88600000000008</v>
          </cell>
          <cell r="F372">
            <v>101.06232323232324</v>
          </cell>
          <cell r="G372">
            <v>0.20200000000000001</v>
          </cell>
          <cell r="H372">
            <v>3.9591315616776521E-2</v>
          </cell>
          <cell r="I372">
            <v>90</v>
          </cell>
          <cell r="J372">
            <v>11751.446</v>
          </cell>
          <cell r="K372">
            <v>2712.8139999999999</v>
          </cell>
          <cell r="L372">
            <v>978.8</v>
          </cell>
          <cell r="M372">
            <v>412.16</v>
          </cell>
          <cell r="N372">
            <v>422.56200000000007</v>
          </cell>
          <cell r="O372">
            <v>0</v>
          </cell>
          <cell r="P372">
            <v>406.51</v>
          </cell>
          <cell r="Q372">
            <v>0</v>
          </cell>
        </row>
        <row r="373">
          <cell r="A373" t="str">
            <v>TONS</v>
          </cell>
          <cell r="B373" t="str">
            <v>88-89</v>
          </cell>
        </row>
        <row r="374">
          <cell r="B374" t="str">
            <v>89-90</v>
          </cell>
        </row>
        <row r="375">
          <cell r="B375" t="str">
            <v>90-91</v>
          </cell>
          <cell r="C375">
            <v>0</v>
          </cell>
          <cell r="D375">
            <v>50</v>
          </cell>
          <cell r="E375">
            <v>0</v>
          </cell>
          <cell r="F375">
            <v>0</v>
          </cell>
          <cell r="G375" t="str">
            <v/>
          </cell>
        </row>
        <row r="376">
          <cell r="B376" t="str">
            <v>91-92</v>
          </cell>
          <cell r="C376">
            <v>315</v>
          </cell>
          <cell r="D376">
            <v>761</v>
          </cell>
          <cell r="E376">
            <v>6.59</v>
          </cell>
          <cell r="F376">
            <v>0.86596583442838371</v>
          </cell>
          <cell r="G376" t="str">
            <v/>
          </cell>
        </row>
        <row r="377">
          <cell r="B377" t="str">
            <v>92-93</v>
          </cell>
          <cell r="C377">
            <v>315</v>
          </cell>
          <cell r="D377">
            <v>700</v>
          </cell>
          <cell r="E377">
            <v>322.45</v>
          </cell>
          <cell r="F377">
            <v>46.064285714285717</v>
          </cell>
          <cell r="G377">
            <v>3.1</v>
          </cell>
          <cell r="H377">
            <v>0.96138936269189024</v>
          </cell>
          <cell r="I377">
            <v>315</v>
          </cell>
          <cell r="J377">
            <v>0</v>
          </cell>
          <cell r="K377">
            <v>0</v>
          </cell>
          <cell r="L377">
            <v>0</v>
          </cell>
          <cell r="M377">
            <v>277.8</v>
          </cell>
          <cell r="N377">
            <v>283.2</v>
          </cell>
          <cell r="O377" t="str">
            <v>17.09.92</v>
          </cell>
          <cell r="P377">
            <v>274.3</v>
          </cell>
          <cell r="Q377" t="str">
            <v>28.02.93</v>
          </cell>
        </row>
        <row r="378">
          <cell r="B378" t="str">
            <v>93-94</v>
          </cell>
          <cell r="C378">
            <v>315</v>
          </cell>
          <cell r="D378">
            <v>410</v>
          </cell>
          <cell r="E378">
            <v>300.02724999999998</v>
          </cell>
          <cell r="F378">
            <v>73.177378048780483</v>
          </cell>
          <cell r="G378">
            <v>2.15</v>
          </cell>
          <cell r="H378">
            <v>0.71660157535690516</v>
          </cell>
          <cell r="I378">
            <v>315</v>
          </cell>
          <cell r="J378">
            <v>0</v>
          </cell>
          <cell r="K378">
            <v>0</v>
          </cell>
          <cell r="L378">
            <v>0</v>
          </cell>
          <cell r="M378">
            <v>277.10000000000002</v>
          </cell>
          <cell r="N378">
            <v>280.5</v>
          </cell>
          <cell r="O378" t="str">
            <v>29.09.93</v>
          </cell>
          <cell r="P378">
            <v>275.7</v>
          </cell>
          <cell r="Q378" t="str">
            <v>18.04.93</v>
          </cell>
        </row>
        <row r="379">
          <cell r="B379" t="str">
            <v>94-95</v>
          </cell>
          <cell r="C379">
            <v>315</v>
          </cell>
          <cell r="D379">
            <v>350</v>
          </cell>
          <cell r="E379">
            <v>457</v>
          </cell>
          <cell r="F379">
            <v>130.57142857142858</v>
          </cell>
          <cell r="G379">
            <v>1.2</v>
          </cell>
          <cell r="H379">
            <v>0.26258205689277897</v>
          </cell>
          <cell r="I379">
            <v>315</v>
          </cell>
          <cell r="J379">
            <v>0</v>
          </cell>
          <cell r="K379">
            <v>0</v>
          </cell>
          <cell r="L379">
            <v>0</v>
          </cell>
          <cell r="M379">
            <v>277.10000000000002</v>
          </cell>
          <cell r="N379">
            <v>280.5</v>
          </cell>
          <cell r="O379" t="str">
            <v>21.09.94</v>
          </cell>
          <cell r="P379">
            <v>277.10000000000002</v>
          </cell>
          <cell r="Q379" t="str">
            <v>01.04.94</v>
          </cell>
        </row>
        <row r="380">
          <cell r="B380" t="str">
            <v>95-96</v>
          </cell>
          <cell r="C380">
            <v>315</v>
          </cell>
          <cell r="D380">
            <v>350</v>
          </cell>
          <cell r="E380">
            <v>257.3</v>
          </cell>
          <cell r="F380">
            <v>73.51428571428572</v>
          </cell>
          <cell r="G380">
            <v>1.5</v>
          </cell>
          <cell r="H380">
            <v>0.58297706956859696</v>
          </cell>
          <cell r="I380">
            <v>210</v>
          </cell>
          <cell r="J380">
            <v>0</v>
          </cell>
          <cell r="K380">
            <v>0</v>
          </cell>
          <cell r="L380">
            <v>0</v>
          </cell>
          <cell r="M380">
            <v>277.3</v>
          </cell>
          <cell r="N380">
            <v>280.39999999999998</v>
          </cell>
          <cell r="O380" t="str">
            <v>19.10.95</v>
          </cell>
          <cell r="P380">
            <v>277</v>
          </cell>
          <cell r="Q380" t="str">
            <v>05.07.95</v>
          </cell>
        </row>
        <row r="381">
          <cell r="B381" t="str">
            <v>96-97</v>
          </cell>
          <cell r="C381">
            <v>315</v>
          </cell>
          <cell r="D381">
            <v>350</v>
          </cell>
          <cell r="E381">
            <v>324.3</v>
          </cell>
          <cell r="F381">
            <v>92.657142857142858</v>
          </cell>
          <cell r="G381">
            <v>1.3</v>
          </cell>
          <cell r="H381">
            <v>0.40086339808818994</v>
          </cell>
          <cell r="I381">
            <v>315</v>
          </cell>
          <cell r="J381">
            <v>721.2</v>
          </cell>
          <cell r="K381">
            <v>0</v>
          </cell>
          <cell r="L381">
            <v>0</v>
          </cell>
          <cell r="M381">
            <v>277.2</v>
          </cell>
          <cell r="N381">
            <v>280.39999999999998</v>
          </cell>
          <cell r="O381" t="str">
            <v>14.09.96</v>
          </cell>
          <cell r="P381">
            <v>277</v>
          </cell>
          <cell r="Q381" t="str">
            <v>10.06.96</v>
          </cell>
        </row>
        <row r="382">
          <cell r="B382" t="str">
            <v>97-98</v>
          </cell>
          <cell r="C382">
            <v>315</v>
          </cell>
          <cell r="D382">
            <v>350</v>
          </cell>
          <cell r="E382">
            <v>501.98</v>
          </cell>
          <cell r="F382">
            <v>143.42285714285714</v>
          </cell>
          <cell r="G382">
            <v>1.8540000000000001</v>
          </cell>
          <cell r="H382">
            <v>0.36933742380174511</v>
          </cell>
          <cell r="I382">
            <v>315</v>
          </cell>
          <cell r="J382">
            <v>0</v>
          </cell>
          <cell r="K382">
            <v>0</v>
          </cell>
          <cell r="L382">
            <v>0</v>
          </cell>
          <cell r="M382">
            <v>277.2</v>
          </cell>
          <cell r="N382">
            <v>280.60000000000002</v>
          </cell>
          <cell r="O382" t="str">
            <v>02.09.97</v>
          </cell>
          <cell r="P382">
            <v>277.2</v>
          </cell>
          <cell r="Q382" t="str">
            <v>17.02.98</v>
          </cell>
        </row>
        <row r="383">
          <cell r="B383" t="str">
            <v>98-99</v>
          </cell>
          <cell r="C383">
            <v>315</v>
          </cell>
          <cell r="D383">
            <v>350</v>
          </cell>
          <cell r="E383">
            <v>429.3</v>
          </cell>
          <cell r="F383">
            <v>122.65714285714286</v>
          </cell>
          <cell r="G383">
            <v>1.4</v>
          </cell>
          <cell r="H383">
            <v>0.32611227579781038</v>
          </cell>
          <cell r="I383">
            <v>315</v>
          </cell>
          <cell r="J383">
            <v>0</v>
          </cell>
          <cell r="K383">
            <v>0</v>
          </cell>
          <cell r="L383">
            <v>0</v>
          </cell>
          <cell r="M383">
            <v>277</v>
          </cell>
          <cell r="N383">
            <v>279.89999999999998</v>
          </cell>
          <cell r="O383" t="str">
            <v>01.11.98</v>
          </cell>
          <cell r="P383">
            <v>277</v>
          </cell>
          <cell r="Q383" t="str">
            <v>20.06.98</v>
          </cell>
        </row>
        <row r="384">
          <cell r="B384" t="str">
            <v>99-00</v>
          </cell>
          <cell r="C384">
            <v>315</v>
          </cell>
          <cell r="D384">
            <v>350</v>
          </cell>
          <cell r="E384">
            <v>570</v>
          </cell>
          <cell r="F384">
            <v>162.85714285714286</v>
          </cell>
          <cell r="G384">
            <v>1.6</v>
          </cell>
          <cell r="H384">
            <v>0.2807017543859649</v>
          </cell>
          <cell r="I384">
            <v>315</v>
          </cell>
          <cell r="J384">
            <v>0</v>
          </cell>
          <cell r="K384">
            <v>0</v>
          </cell>
          <cell r="L384">
            <v>0</v>
          </cell>
          <cell r="M384">
            <v>275</v>
          </cell>
          <cell r="N384">
            <v>406.9</v>
          </cell>
          <cell r="O384">
            <v>0</v>
          </cell>
          <cell r="P384">
            <v>280.5</v>
          </cell>
        </row>
        <row r="385">
          <cell r="B385" t="str">
            <v>00-01</v>
          </cell>
          <cell r="C385">
            <v>315</v>
          </cell>
          <cell r="D385">
            <v>425</v>
          </cell>
          <cell r="E385">
            <v>745.37</v>
          </cell>
          <cell r="F385">
            <v>175.38</v>
          </cell>
          <cell r="G385">
            <v>2.7</v>
          </cell>
          <cell r="H385">
            <v>0.36223620483786578</v>
          </cell>
          <cell r="I385">
            <v>315</v>
          </cell>
          <cell r="J385">
            <v>0</v>
          </cell>
          <cell r="K385">
            <v>0</v>
          </cell>
          <cell r="L385">
            <v>0</v>
          </cell>
          <cell r="M385">
            <v>276.3</v>
          </cell>
        </row>
        <row r="386">
          <cell r="A386" t="str">
            <v>Average</v>
          </cell>
          <cell r="B386">
            <v>0</v>
          </cell>
          <cell r="C386">
            <v>0</v>
          </cell>
          <cell r="D386">
            <v>496.375</v>
          </cell>
          <cell r="E386">
            <v>396.11840625000002</v>
          </cell>
          <cell r="F386">
            <v>105.72345369968683</v>
          </cell>
          <cell r="G386">
            <v>2.1004999999999998</v>
          </cell>
          <cell r="H386">
            <v>0.53285014017771848</v>
          </cell>
          <cell r="I386">
            <v>341.25</v>
          </cell>
          <cell r="J386">
            <v>90.15</v>
          </cell>
          <cell r="K386">
            <v>0</v>
          </cell>
          <cell r="L386">
            <v>0</v>
          </cell>
          <cell r="M386">
            <v>311.50000000000006</v>
          </cell>
          <cell r="N386">
            <v>406.9</v>
          </cell>
          <cell r="O386" t="str">
            <v/>
          </cell>
          <cell r="P386">
            <v>274.3</v>
          </cell>
          <cell r="Q386" t="str">
            <v/>
          </cell>
        </row>
        <row r="387">
          <cell r="A387" t="str">
            <v>BIRSINGHPUR</v>
          </cell>
          <cell r="B387" t="str">
            <v>88-89</v>
          </cell>
        </row>
        <row r="388">
          <cell r="B388" t="str">
            <v>89-90</v>
          </cell>
        </row>
        <row r="389">
          <cell r="B389" t="str">
            <v>90-91</v>
          </cell>
          <cell r="C389">
            <v>0</v>
          </cell>
          <cell r="D389">
            <v>0</v>
          </cell>
          <cell r="E389">
            <v>0</v>
          </cell>
          <cell r="F389" t="str">
            <v/>
          </cell>
          <cell r="G389">
            <v>0</v>
          </cell>
          <cell r="H389">
            <v>0</v>
          </cell>
          <cell r="I389" t="str">
            <v/>
          </cell>
        </row>
        <row r="390">
          <cell r="B390" t="str">
            <v>91-92</v>
          </cell>
          <cell r="C390">
            <v>0</v>
          </cell>
          <cell r="D390">
            <v>0</v>
          </cell>
          <cell r="E390">
            <v>0</v>
          </cell>
          <cell r="F390" t="str">
            <v/>
          </cell>
          <cell r="G390">
            <v>0</v>
          </cell>
          <cell r="H390">
            <v>0</v>
          </cell>
          <cell r="I390" t="str">
            <v/>
          </cell>
        </row>
        <row r="391">
          <cell r="B391" t="str">
            <v>92-93</v>
          </cell>
          <cell r="C391">
            <v>20</v>
          </cell>
          <cell r="D391">
            <v>50</v>
          </cell>
          <cell r="E391">
            <v>18.38</v>
          </cell>
          <cell r="F391">
            <v>36.76</v>
          </cell>
          <cell r="G391">
            <v>0.1</v>
          </cell>
          <cell r="H391">
            <v>0.54406964091403698</v>
          </cell>
          <cell r="I391">
            <v>21</v>
          </cell>
          <cell r="J391">
            <v>0</v>
          </cell>
          <cell r="K391">
            <v>0</v>
          </cell>
          <cell r="L391">
            <v>0</v>
          </cell>
          <cell r="M391">
            <v>472.9</v>
          </cell>
          <cell r="N391">
            <v>476.1</v>
          </cell>
          <cell r="O391" t="str">
            <v>15.09.92</v>
          </cell>
          <cell r="P391">
            <v>470.8</v>
          </cell>
          <cell r="Q391" t="str">
            <v>02.08.92</v>
          </cell>
        </row>
        <row r="392">
          <cell r="B392" t="str">
            <v>93-94</v>
          </cell>
          <cell r="C392">
            <v>20</v>
          </cell>
          <cell r="D392">
            <v>50</v>
          </cell>
          <cell r="E392">
            <v>35.423999999999999</v>
          </cell>
          <cell r="F392">
            <v>70.847999999999999</v>
          </cell>
          <cell r="G392">
            <v>0.8</v>
          </cell>
          <cell r="H392">
            <v>2.2583559168925023</v>
          </cell>
          <cell r="I392">
            <v>21</v>
          </cell>
          <cell r="J392">
            <v>0</v>
          </cell>
          <cell r="K392">
            <v>0</v>
          </cell>
          <cell r="L392">
            <v>0</v>
          </cell>
          <cell r="M392">
            <v>475.97</v>
          </cell>
          <cell r="N392">
            <v>477</v>
          </cell>
          <cell r="O392" t="str">
            <v>21.09.93</v>
          </cell>
          <cell r="P392">
            <v>469.1</v>
          </cell>
          <cell r="Q392" t="str">
            <v>01.07.93</v>
          </cell>
        </row>
        <row r="393">
          <cell r="B393" t="str">
            <v>94-95</v>
          </cell>
          <cell r="C393">
            <v>20</v>
          </cell>
          <cell r="D393">
            <v>30</v>
          </cell>
          <cell r="E393">
            <v>60.3</v>
          </cell>
          <cell r="F393">
            <v>201</v>
          </cell>
          <cell r="G393">
            <v>1</v>
          </cell>
          <cell r="H393">
            <v>1.6583747927031509</v>
          </cell>
          <cell r="I393">
            <v>20</v>
          </cell>
          <cell r="J393">
            <v>1985</v>
          </cell>
          <cell r="K393">
            <v>0</v>
          </cell>
          <cell r="L393">
            <v>0</v>
          </cell>
          <cell r="M393">
            <v>474.7</v>
          </cell>
          <cell r="N393">
            <v>476.82</v>
          </cell>
          <cell r="O393" t="str">
            <v>01.12.94</v>
          </cell>
          <cell r="P393">
            <v>472.62</v>
          </cell>
          <cell r="Q393" t="str">
            <v>20.06.94</v>
          </cell>
        </row>
        <row r="394">
          <cell r="B394" t="str">
            <v>95-96</v>
          </cell>
          <cell r="C394">
            <v>20</v>
          </cell>
          <cell r="D394">
            <v>30</v>
          </cell>
          <cell r="E394">
            <v>43.1</v>
          </cell>
          <cell r="F394">
            <v>143.66666666666666</v>
          </cell>
          <cell r="G394">
            <v>0.9</v>
          </cell>
          <cell r="H394">
            <v>2.0881670533642689</v>
          </cell>
          <cell r="I394">
            <v>20</v>
          </cell>
          <cell r="J394">
            <v>690</v>
          </cell>
          <cell r="K394">
            <v>0</v>
          </cell>
          <cell r="L394">
            <v>0</v>
          </cell>
          <cell r="M394">
            <v>474.69</v>
          </cell>
          <cell r="N394">
            <v>476.28</v>
          </cell>
          <cell r="O394" t="str">
            <v>29.08.95</v>
          </cell>
          <cell r="P394">
            <v>471.83</v>
          </cell>
          <cell r="Q394" t="str">
            <v>13.07.95</v>
          </cell>
        </row>
        <row r="395">
          <cell r="B395" t="str">
            <v>96-97</v>
          </cell>
          <cell r="C395">
            <v>20</v>
          </cell>
          <cell r="D395">
            <v>30</v>
          </cell>
          <cell r="E395">
            <v>39</v>
          </cell>
          <cell r="F395">
            <v>130</v>
          </cell>
          <cell r="G395">
            <v>0.8</v>
          </cell>
          <cell r="H395">
            <v>2.0512820512820511</v>
          </cell>
          <cell r="I395">
            <v>20</v>
          </cell>
          <cell r="J395" t="str">
            <v/>
          </cell>
          <cell r="K395">
            <v>0</v>
          </cell>
          <cell r="L395">
            <v>0</v>
          </cell>
          <cell r="M395">
            <v>475.01</v>
          </cell>
          <cell r="N395">
            <v>476.75</v>
          </cell>
          <cell r="O395" t="str">
            <v>18.09.96</v>
          </cell>
          <cell r="P395">
            <v>472.49</v>
          </cell>
          <cell r="Q395" t="str">
            <v>26.06.96</v>
          </cell>
        </row>
        <row r="396">
          <cell r="B396" t="str">
            <v>97-98</v>
          </cell>
          <cell r="C396">
            <v>20</v>
          </cell>
          <cell r="D396">
            <v>30</v>
          </cell>
          <cell r="E396">
            <v>68.23</v>
          </cell>
          <cell r="F396">
            <v>227.43333333333334</v>
          </cell>
          <cell r="G396">
            <v>0.63800000000000001</v>
          </cell>
          <cell r="H396">
            <v>0.93507254873222923</v>
          </cell>
          <cell r="I396">
            <v>20</v>
          </cell>
          <cell r="J396">
            <v>1177.4000000000001</v>
          </cell>
          <cell r="K396">
            <v>608.4</v>
          </cell>
          <cell r="L396">
            <v>0</v>
          </cell>
          <cell r="M396">
            <v>475.65</v>
          </cell>
          <cell r="N396">
            <v>476.9</v>
          </cell>
          <cell r="O396" t="str">
            <v>17.09.97</v>
          </cell>
          <cell r="P396">
            <v>472.41</v>
          </cell>
          <cell r="Q396" t="str">
            <v>14.07.97</v>
          </cell>
        </row>
        <row r="397">
          <cell r="B397" t="str">
            <v>98-99</v>
          </cell>
          <cell r="C397">
            <v>20</v>
          </cell>
          <cell r="D397">
            <v>50</v>
          </cell>
          <cell r="E397">
            <v>40.4</v>
          </cell>
          <cell r="F397">
            <v>80.8</v>
          </cell>
          <cell r="G397">
            <v>0.4</v>
          </cell>
          <cell r="H397">
            <v>0.99009900990099009</v>
          </cell>
          <cell r="I397">
            <v>20</v>
          </cell>
          <cell r="J397">
            <v>0</v>
          </cell>
          <cell r="K397">
            <v>608.4</v>
          </cell>
          <cell r="L397">
            <v>0</v>
          </cell>
          <cell r="M397">
            <v>474.63</v>
          </cell>
          <cell r="N397">
            <v>476.71</v>
          </cell>
          <cell r="O397" t="str">
            <v>14.09.98</v>
          </cell>
          <cell r="P397">
            <v>473.45</v>
          </cell>
          <cell r="Q397" t="str">
            <v>02.06.98</v>
          </cell>
        </row>
        <row r="398">
          <cell r="B398" t="str">
            <v>99-00</v>
          </cell>
          <cell r="C398">
            <v>20</v>
          </cell>
          <cell r="D398">
            <v>55</v>
          </cell>
          <cell r="E398">
            <v>46.3</v>
          </cell>
          <cell r="F398">
            <v>84.181818181818187</v>
          </cell>
          <cell r="G398">
            <v>0.3</v>
          </cell>
          <cell r="H398">
            <v>0.64794816414686829</v>
          </cell>
          <cell r="I398">
            <v>20</v>
          </cell>
          <cell r="J398">
            <v>0</v>
          </cell>
          <cell r="K398">
            <v>0</v>
          </cell>
          <cell r="L398">
            <v>0</v>
          </cell>
          <cell r="M398">
            <v>475.37</v>
          </cell>
          <cell r="N398">
            <v>476.92</v>
          </cell>
          <cell r="O398">
            <v>0</v>
          </cell>
          <cell r="P398">
            <v>472.95</v>
          </cell>
        </row>
        <row r="399">
          <cell r="B399" t="str">
            <v>00-01</v>
          </cell>
          <cell r="C399">
            <v>20</v>
          </cell>
          <cell r="D399">
            <v>50</v>
          </cell>
          <cell r="E399">
            <v>34.71</v>
          </cell>
          <cell r="F399">
            <v>99.18</v>
          </cell>
          <cell r="G399">
            <v>0.37</v>
          </cell>
          <cell r="H399">
            <v>1.065975223278594</v>
          </cell>
          <cell r="I399">
            <v>20</v>
          </cell>
          <cell r="J399">
            <v>0</v>
          </cell>
          <cell r="K399">
            <v>0</v>
          </cell>
          <cell r="L399">
            <v>0</v>
          </cell>
          <cell r="M399">
            <v>474.48</v>
          </cell>
        </row>
        <row r="400">
          <cell r="A400" t="str">
            <v>Average</v>
          </cell>
          <cell r="B400">
            <v>0</v>
          </cell>
          <cell r="C400">
            <v>0</v>
          </cell>
          <cell r="D400">
            <v>81</v>
          </cell>
          <cell r="E400">
            <v>85.354250000000008</v>
          </cell>
          <cell r="F400">
            <v>158.5635</v>
          </cell>
          <cell r="G400">
            <v>47.829749999999997</v>
          </cell>
          <cell r="H400">
            <v>48.565677626723655</v>
          </cell>
          <cell r="I400">
            <v>65</v>
          </cell>
          <cell r="J400">
            <v>528.79999999999995</v>
          </cell>
          <cell r="K400">
            <v>199.35</v>
          </cell>
          <cell r="L400">
            <v>47.25</v>
          </cell>
          <cell r="M400">
            <v>462.69375000000002</v>
          </cell>
          <cell r="N400">
            <v>477</v>
          </cell>
          <cell r="O400" t="str">
            <v/>
          </cell>
          <cell r="P400">
            <v>469.1</v>
          </cell>
          <cell r="Q400" t="str">
            <v/>
          </cell>
        </row>
        <row r="401">
          <cell r="A401" t="str">
            <v>STATE  LOAD  DESPATCH  CENTRE  M.P.E.B.  JABALPUR</v>
          </cell>
        </row>
        <row r="402">
          <cell r="A402" t="str">
            <v>HYDEL</v>
          </cell>
        </row>
        <row r="403">
          <cell r="A403" t="str">
            <v>STATION NAME</v>
          </cell>
          <cell r="B403" t="str">
            <v>YEAR</v>
          </cell>
          <cell r="C403" t="str">
            <v>CAPACITY</v>
          </cell>
          <cell r="D403" t="str">
            <v>TARGET</v>
          </cell>
          <cell r="E403" t="str">
            <v>ACTUAL GENE.</v>
          </cell>
          <cell r="F403" t="str">
            <v>ACHIEVE-MENT</v>
          </cell>
          <cell r="G403" t="str">
            <v>AUXILIARY CONSUMPTION</v>
          </cell>
          <cell r="H403">
            <v>0</v>
          </cell>
          <cell r="I403" t="str">
            <v>MAXIMUM DEMAND</v>
          </cell>
          <cell r="J403" t="str">
            <v>WATER INFLOW</v>
          </cell>
          <cell r="K403" t="str">
            <v>WATER CONSUMED</v>
          </cell>
          <cell r="L403" t="str">
            <v>WATER CONSUMED</v>
          </cell>
          <cell r="M403" t="str">
            <v>LEVEL AT THE END</v>
          </cell>
          <cell r="N403" t="str">
            <v>MAXIMUM LEVEL</v>
          </cell>
          <cell r="O403">
            <v>0</v>
          </cell>
          <cell r="P403" t="str">
            <v>MINIMUM LEVEL</v>
          </cell>
        </row>
        <row r="404">
          <cell r="C404" t="str">
            <v>MW</v>
          </cell>
          <cell r="D404" t="str">
            <v>MKwh</v>
          </cell>
          <cell r="E404" t="str">
            <v>MKwh</v>
          </cell>
          <cell r="F404" t="str">
            <v>%</v>
          </cell>
          <cell r="G404" t="str">
            <v>MKwh</v>
          </cell>
          <cell r="H404" t="str">
            <v>%</v>
          </cell>
          <cell r="I404" t="str">
            <v>MW</v>
          </cell>
          <cell r="J404" t="str">
            <v>MAFT</v>
          </cell>
          <cell r="K404" t="str">
            <v>MCM</v>
          </cell>
          <cell r="L404" t="str">
            <v>MCM</v>
          </cell>
          <cell r="M404" t="str">
            <v>FT / M</v>
          </cell>
          <cell r="N404" t="str">
            <v>FT / M</v>
          </cell>
          <cell r="O404" t="str">
            <v>DATE</v>
          </cell>
          <cell r="P404" t="str">
            <v>FT / M</v>
          </cell>
          <cell r="Q404" t="str">
            <v>DATE</v>
          </cell>
        </row>
        <row r="405">
          <cell r="A405" t="str">
            <v>HASDEO BANGO</v>
          </cell>
          <cell r="B405" t="str">
            <v>94-95</v>
          </cell>
          <cell r="C405">
            <v>120</v>
          </cell>
          <cell r="D405">
            <v>250</v>
          </cell>
          <cell r="E405">
            <v>256.10000000000002</v>
          </cell>
          <cell r="F405">
            <v>102.44000000000001</v>
          </cell>
          <cell r="G405">
            <v>8</v>
          </cell>
          <cell r="H405">
            <v>3.1237797735259663</v>
          </cell>
          <cell r="I405">
            <v>120</v>
          </cell>
          <cell r="J405">
            <v>6240</v>
          </cell>
          <cell r="K405">
            <v>0</v>
          </cell>
          <cell r="L405">
            <v>0</v>
          </cell>
          <cell r="M405">
            <v>349</v>
          </cell>
          <cell r="N405">
            <v>359.28</v>
          </cell>
          <cell r="O405" t="str">
            <v>09.10.94</v>
          </cell>
          <cell r="P405">
            <v>347.8</v>
          </cell>
          <cell r="Q405" t="str">
            <v>10.06.94</v>
          </cell>
        </row>
        <row r="406">
          <cell r="B406" t="str">
            <v>95-96</v>
          </cell>
          <cell r="C406">
            <v>120</v>
          </cell>
          <cell r="D406">
            <v>250</v>
          </cell>
          <cell r="E406">
            <v>296.8</v>
          </cell>
          <cell r="F406">
            <v>118.72</v>
          </cell>
          <cell r="G406">
            <v>3.5</v>
          </cell>
          <cell r="H406">
            <v>1.1792452830188678</v>
          </cell>
          <cell r="I406">
            <v>127</v>
          </cell>
          <cell r="J406">
            <v>2389</v>
          </cell>
          <cell r="K406">
            <v>0</v>
          </cell>
          <cell r="L406">
            <v>0</v>
          </cell>
          <cell r="M406">
            <v>347.98</v>
          </cell>
          <cell r="N406">
            <v>355.5</v>
          </cell>
          <cell r="O406" t="str">
            <v>18.09.95</v>
          </cell>
          <cell r="P406">
            <v>342.6</v>
          </cell>
          <cell r="Q406" t="str">
            <v>20.06.95</v>
          </cell>
        </row>
        <row r="407">
          <cell r="B407" t="str">
            <v>96-97</v>
          </cell>
          <cell r="C407">
            <v>120</v>
          </cell>
          <cell r="D407">
            <v>350</v>
          </cell>
          <cell r="E407">
            <v>359.1</v>
          </cell>
          <cell r="F407">
            <v>102.6</v>
          </cell>
          <cell r="G407">
            <v>2.4</v>
          </cell>
          <cell r="H407">
            <v>0.66833751044277356</v>
          </cell>
          <cell r="I407">
            <v>126</v>
          </cell>
          <cell r="J407">
            <v>0</v>
          </cell>
          <cell r="K407">
            <v>0</v>
          </cell>
          <cell r="L407">
            <v>0</v>
          </cell>
          <cell r="M407">
            <v>345</v>
          </cell>
          <cell r="N407">
            <v>357.08</v>
          </cell>
          <cell r="O407" t="str">
            <v>18.09.96</v>
          </cell>
          <cell r="P407">
            <v>344.17</v>
          </cell>
          <cell r="Q407" t="str">
            <v>20.06.96</v>
          </cell>
        </row>
        <row r="408">
          <cell r="B408" t="str">
            <v>97-98</v>
          </cell>
          <cell r="C408">
            <v>120</v>
          </cell>
          <cell r="D408">
            <v>350</v>
          </cell>
          <cell r="E408">
            <v>189.14</v>
          </cell>
          <cell r="F408">
            <v>54.04</v>
          </cell>
          <cell r="G408">
            <v>0.27700000000000002</v>
          </cell>
          <cell r="H408">
            <v>0.14645236332875122</v>
          </cell>
          <cell r="I408">
            <v>130</v>
          </cell>
          <cell r="J408">
            <v>0</v>
          </cell>
          <cell r="K408">
            <v>2745.8</v>
          </cell>
          <cell r="L408">
            <v>0</v>
          </cell>
          <cell r="M408">
            <v>355.56</v>
          </cell>
          <cell r="N408">
            <v>357.17</v>
          </cell>
          <cell r="O408" t="str">
            <v>24.09.97</v>
          </cell>
          <cell r="P408">
            <v>341.04</v>
          </cell>
          <cell r="Q408" t="str">
            <v>24.06.97</v>
          </cell>
        </row>
        <row r="409">
          <cell r="B409" t="str">
            <v>98-99</v>
          </cell>
          <cell r="C409">
            <v>120</v>
          </cell>
          <cell r="D409">
            <v>350</v>
          </cell>
          <cell r="E409">
            <v>610.92740000000003</v>
          </cell>
          <cell r="F409">
            <v>174.55068571428572</v>
          </cell>
          <cell r="G409">
            <v>0.36320999999999998</v>
          </cell>
          <cell r="H409">
            <v>5.9452236059472856E-2</v>
          </cell>
          <cell r="I409">
            <v>124</v>
          </cell>
          <cell r="J409">
            <v>0</v>
          </cell>
          <cell r="K409">
            <v>2745.8</v>
          </cell>
          <cell r="L409">
            <v>0</v>
          </cell>
          <cell r="M409">
            <v>334.51</v>
          </cell>
          <cell r="N409">
            <v>357.1</v>
          </cell>
          <cell r="O409" t="str">
            <v>03.10.98</v>
          </cell>
          <cell r="P409">
            <v>343.6</v>
          </cell>
          <cell r="Q409" t="str">
            <v>30.03.99</v>
          </cell>
        </row>
        <row r="410">
          <cell r="B410" t="str">
            <v>99-00</v>
          </cell>
          <cell r="C410">
            <v>120</v>
          </cell>
          <cell r="D410">
            <v>350</v>
          </cell>
          <cell r="E410">
            <v>430.4</v>
          </cell>
          <cell r="F410">
            <v>122.97142857142858</v>
          </cell>
          <cell r="G410">
            <v>0.3</v>
          </cell>
          <cell r="H410">
            <v>6.9702602230483274E-2</v>
          </cell>
          <cell r="I410">
            <v>123</v>
          </cell>
          <cell r="J410">
            <v>4046.5</v>
          </cell>
          <cell r="K410" t="str">
            <v/>
          </cell>
          <cell r="L410">
            <v>0</v>
          </cell>
          <cell r="M410">
            <v>344.57</v>
          </cell>
          <cell r="N410">
            <v>357.8</v>
          </cell>
          <cell r="O410">
            <v>0</v>
          </cell>
          <cell r="P410">
            <v>338.38</v>
          </cell>
        </row>
        <row r="411">
          <cell r="B411" t="str">
            <v>00-01</v>
          </cell>
          <cell r="C411">
            <v>120</v>
          </cell>
          <cell r="D411">
            <v>400</v>
          </cell>
          <cell r="E411">
            <v>233.76</v>
          </cell>
          <cell r="F411">
            <v>58.44</v>
          </cell>
          <cell r="G411">
            <v>0.47</v>
          </cell>
          <cell r="H411">
            <v>0.2010609171800137</v>
          </cell>
          <cell r="I411">
            <v>121</v>
          </cell>
          <cell r="J411">
            <v>0</v>
          </cell>
          <cell r="K411">
            <v>0</v>
          </cell>
          <cell r="L411">
            <v>0</v>
          </cell>
          <cell r="M411">
            <v>345.48</v>
          </cell>
        </row>
        <row r="412">
          <cell r="A412" t="str">
            <v>Average</v>
          </cell>
        </row>
        <row r="413">
          <cell r="A413" t="str">
            <v>RAJGHAT</v>
          </cell>
          <cell r="B413" t="str">
            <v>99-00</v>
          </cell>
          <cell r="C413">
            <v>15</v>
          </cell>
          <cell r="D413">
            <v>160</v>
          </cell>
          <cell r="E413">
            <v>27.28</v>
          </cell>
          <cell r="F413">
            <v>17.05</v>
          </cell>
          <cell r="G413">
            <v>0.12</v>
          </cell>
          <cell r="H413">
            <v>0.44</v>
          </cell>
          <cell r="I413">
            <v>0</v>
          </cell>
          <cell r="J413">
            <v>0</v>
          </cell>
          <cell r="K413">
            <v>0</v>
          </cell>
          <cell r="L413">
            <v>0</v>
          </cell>
          <cell r="M413">
            <v>351.7</v>
          </cell>
        </row>
        <row r="414">
          <cell r="B414" t="str">
            <v>00-01</v>
          </cell>
          <cell r="C414">
            <v>45</v>
          </cell>
          <cell r="D414">
            <v>100</v>
          </cell>
          <cell r="E414">
            <v>58.17</v>
          </cell>
          <cell r="F414">
            <v>61.24</v>
          </cell>
          <cell r="G414">
            <v>0.41</v>
          </cell>
          <cell r="H414">
            <v>0.71</v>
          </cell>
          <cell r="I414">
            <v>40</v>
          </cell>
          <cell r="J414">
            <v>0</v>
          </cell>
          <cell r="K414">
            <v>0</v>
          </cell>
          <cell r="L414">
            <v>0</v>
          </cell>
          <cell r="M414">
            <v>359</v>
          </cell>
        </row>
        <row r="415">
          <cell r="A415" t="str">
            <v>Average</v>
          </cell>
        </row>
        <row r="416">
          <cell r="A416" t="str">
            <v>M.P.RAJGHAT</v>
          </cell>
          <cell r="B416" t="str">
            <v>99-00</v>
          </cell>
          <cell r="C416">
            <v>7.5</v>
          </cell>
          <cell r="D416">
            <v>80</v>
          </cell>
          <cell r="E416">
            <v>13.64</v>
          </cell>
          <cell r="F416">
            <v>17.05</v>
          </cell>
          <cell r="G416">
            <v>0.06</v>
          </cell>
          <cell r="H416">
            <v>0.03</v>
          </cell>
        </row>
        <row r="417">
          <cell r="B417" t="str">
            <v>00-01</v>
          </cell>
          <cell r="C417">
            <v>22.5</v>
          </cell>
          <cell r="D417">
            <v>50</v>
          </cell>
          <cell r="E417">
            <v>29.09</v>
          </cell>
          <cell r="F417">
            <v>61.24</v>
          </cell>
          <cell r="G417">
            <v>0.21</v>
          </cell>
          <cell r="H417">
            <v>0.04</v>
          </cell>
        </row>
        <row r="418">
          <cell r="A418" t="str">
            <v>Average</v>
          </cell>
          <cell r="B418">
            <v>0</v>
          </cell>
          <cell r="C418">
            <v>0</v>
          </cell>
          <cell r="D418">
            <v>426.66666666666669</v>
          </cell>
          <cell r="E418">
            <v>410.27956666666665</v>
          </cell>
          <cell r="F418">
            <v>112.55368571428572</v>
          </cell>
          <cell r="G418">
            <v>2.6400350000000001</v>
          </cell>
          <cell r="H418">
            <v>0.87449496143438588</v>
          </cell>
          <cell r="I418">
            <v>145.16666666666666</v>
          </cell>
          <cell r="J418">
            <v>2112.5833333333335</v>
          </cell>
          <cell r="K418">
            <v>915.26666666666677</v>
          </cell>
          <cell r="L418">
            <v>0</v>
          </cell>
          <cell r="M418">
            <v>522.13333333333333</v>
          </cell>
          <cell r="N418">
            <v>477</v>
          </cell>
          <cell r="O418" t="str">
            <v/>
          </cell>
          <cell r="P418">
            <v>0</v>
          </cell>
          <cell r="Q418">
            <v>0</v>
          </cell>
        </row>
        <row r="419">
          <cell r="A419" t="str">
            <v>M.P.HYDEL</v>
          </cell>
          <cell r="B419" t="str">
            <v>88-89</v>
          </cell>
          <cell r="C419">
            <v>389.66666666666663</v>
          </cell>
          <cell r="D419">
            <v>910</v>
          </cell>
          <cell r="E419">
            <v>884.83333333333326</v>
          </cell>
          <cell r="F419">
            <v>97.234432234432234</v>
          </cell>
          <cell r="G419">
            <v>0</v>
          </cell>
          <cell r="H419">
            <v>0</v>
          </cell>
          <cell r="I419" t="str">
            <v/>
          </cell>
        </row>
        <row r="420">
          <cell r="B420" t="str">
            <v>89-90</v>
          </cell>
          <cell r="C420">
            <v>389.66666666666663</v>
          </cell>
          <cell r="D420">
            <v>950</v>
          </cell>
          <cell r="E420">
            <v>872.75166666666655</v>
          </cell>
          <cell r="F420">
            <v>91.868596491228061</v>
          </cell>
          <cell r="G420">
            <v>6.2333333333333334</v>
          </cell>
          <cell r="H420">
            <v>0.71421614777781395</v>
          </cell>
          <cell r="I420" t="str">
            <v/>
          </cell>
        </row>
        <row r="421">
          <cell r="B421" t="str">
            <v>90-91</v>
          </cell>
          <cell r="C421">
            <v>389.66666666666663</v>
          </cell>
          <cell r="D421">
            <v>1085</v>
          </cell>
          <cell r="E421">
            <v>1166.44</v>
          </cell>
          <cell r="F421">
            <v>107.50599078341014</v>
          </cell>
          <cell r="G421">
            <v>2.7333333333333334</v>
          </cell>
          <cell r="H421">
            <v>0.23433124149834822</v>
          </cell>
          <cell r="I421" t="str">
            <v/>
          </cell>
        </row>
        <row r="422">
          <cell r="B422" t="str">
            <v>91-92</v>
          </cell>
          <cell r="C422">
            <v>704.66666666666663</v>
          </cell>
          <cell r="D422">
            <v>1846</v>
          </cell>
          <cell r="E422">
            <v>1498.6583333333333</v>
          </cell>
          <cell r="F422">
            <v>81.184091729866381</v>
          </cell>
          <cell r="G422">
            <v>4.5333333333333332</v>
          </cell>
          <cell r="H422">
            <v>0.30249278521344092</v>
          </cell>
          <cell r="I422" t="str">
            <v/>
          </cell>
        </row>
        <row r="423">
          <cell r="B423" t="str">
            <v>92-93</v>
          </cell>
          <cell r="C423">
            <v>724.66666666666663</v>
          </cell>
          <cell r="D423">
            <v>1938.3333333333333</v>
          </cell>
          <cell r="E423">
            <v>1511.4950000000001</v>
          </cell>
          <cell r="F423">
            <v>77.979105760963023</v>
          </cell>
          <cell r="G423">
            <v>7.6999999999999993</v>
          </cell>
          <cell r="H423">
            <v>0.5094294059854646</v>
          </cell>
          <cell r="I423" t="str">
            <v/>
          </cell>
        </row>
        <row r="424">
          <cell r="B424" t="str">
            <v>93-94</v>
          </cell>
          <cell r="C424">
            <v>724.66666666666663</v>
          </cell>
          <cell r="D424">
            <v>1990</v>
          </cell>
          <cell r="E424">
            <v>1658.25848</v>
          </cell>
          <cell r="F424">
            <v>83.329571859296479</v>
          </cell>
          <cell r="G424">
            <v>10.773333333333333</v>
          </cell>
          <cell r="H424">
            <v>0.64967756614959893</v>
          </cell>
          <cell r="I424" t="str">
            <v/>
          </cell>
        </row>
        <row r="425">
          <cell r="B425" t="str">
            <v>94-95</v>
          </cell>
          <cell r="C425">
            <v>844.66666666666663</v>
          </cell>
          <cell r="D425">
            <v>2000</v>
          </cell>
          <cell r="E425">
            <v>2415.3333333333335</v>
          </cell>
          <cell r="F425">
            <v>120.76666666666667</v>
          </cell>
          <cell r="G425">
            <v>17.51774533333333</v>
          </cell>
          <cell r="H425">
            <v>0.72527237096328989</v>
          </cell>
          <cell r="I425" t="str">
            <v/>
          </cell>
        </row>
        <row r="426">
          <cell r="B426" t="str">
            <v>95-96</v>
          </cell>
          <cell r="C426">
            <v>844.66666666666663</v>
          </cell>
          <cell r="D426">
            <v>2000</v>
          </cell>
          <cell r="E426">
            <v>2253.1166666666663</v>
          </cell>
          <cell r="F426">
            <v>112.65583333333332</v>
          </cell>
          <cell r="G426">
            <v>13.9</v>
          </cell>
          <cell r="H426">
            <v>0.61692322486629636</v>
          </cell>
        </row>
        <row r="427">
          <cell r="B427" t="str">
            <v>96-97</v>
          </cell>
          <cell r="C427">
            <v>844.66666666666663</v>
          </cell>
          <cell r="D427">
            <v>2200</v>
          </cell>
          <cell r="E427">
            <v>2274.25</v>
          </cell>
          <cell r="F427">
            <v>103.375</v>
          </cell>
          <cell r="G427">
            <v>10.516666666666667</v>
          </cell>
          <cell r="H427">
            <v>0.46242350958191347</v>
          </cell>
        </row>
        <row r="428">
          <cell r="B428" t="str">
            <v>97-98</v>
          </cell>
          <cell r="C428">
            <v>844.66666666666663</v>
          </cell>
          <cell r="D428">
            <v>2200</v>
          </cell>
          <cell r="E428">
            <v>2324.9116666666664</v>
          </cell>
          <cell r="F428">
            <v>105.67780303030301</v>
          </cell>
          <cell r="G428">
            <v>9.3574999999999982</v>
          </cell>
          <cell r="H428">
            <v>0.40248840995392648</v>
          </cell>
        </row>
        <row r="429">
          <cell r="B429" t="str">
            <v>98-99</v>
          </cell>
          <cell r="C429">
            <v>844.66666666666663</v>
          </cell>
          <cell r="D429">
            <v>2300</v>
          </cell>
          <cell r="E429">
            <v>2850.594066666667</v>
          </cell>
          <cell r="F429">
            <v>123.93887246376812</v>
          </cell>
          <cell r="G429">
            <v>9.596543333333333</v>
          </cell>
          <cell r="H429">
            <v>0.33665064575662362</v>
          </cell>
        </row>
        <row r="430">
          <cell r="B430" t="str">
            <v>99-00</v>
          </cell>
          <cell r="C430">
            <v>0</v>
          </cell>
          <cell r="D430">
            <v>2440</v>
          </cell>
          <cell r="E430">
            <v>2507.17</v>
          </cell>
          <cell r="F430">
            <v>102.75286885245902</v>
          </cell>
          <cell r="G430">
            <v>5.9</v>
          </cell>
          <cell r="H430">
            <v>0.23532508764862373</v>
          </cell>
        </row>
        <row r="431">
          <cell r="B431" t="str">
            <v>00-01</v>
          </cell>
          <cell r="C431">
            <v>867.5</v>
          </cell>
          <cell r="D431">
            <v>2442</v>
          </cell>
          <cell r="E431">
            <v>1809.98</v>
          </cell>
          <cell r="F431">
            <v>74.118755118755118</v>
          </cell>
          <cell r="G431">
            <v>9.17</v>
          </cell>
          <cell r="H431">
            <v>0.50663543243571751</v>
          </cell>
        </row>
        <row r="432">
          <cell r="A432" t="str">
            <v>Average last 5 years</v>
          </cell>
          <cell r="B432">
            <v>0</v>
          </cell>
          <cell r="C432">
            <v>0</v>
          </cell>
          <cell r="D432">
            <v>2140</v>
          </cell>
          <cell r="E432">
            <v>2423.6411466666664</v>
          </cell>
          <cell r="F432">
            <v>113.28283509881423</v>
          </cell>
          <cell r="G432">
            <v>12.177691066666664</v>
          </cell>
          <cell r="H432">
            <v>0.50875163222440989</v>
          </cell>
          <cell r="I432" t="str">
            <v/>
          </cell>
          <cell r="J432" t="str">
            <v/>
          </cell>
          <cell r="K432" t="str">
            <v/>
          </cell>
          <cell r="L432" t="str">
            <v/>
          </cell>
          <cell r="M432" t="str">
            <v/>
          </cell>
          <cell r="N432" t="str">
            <v/>
          </cell>
          <cell r="O432" t="str">
            <v/>
          </cell>
          <cell r="P432" t="str">
            <v/>
          </cell>
          <cell r="Q432" t="str">
            <v/>
          </cell>
        </row>
        <row r="433">
          <cell r="A433" t="str">
            <v>M.P.TOTAL</v>
          </cell>
          <cell r="B433" t="str">
            <v>88-89</v>
          </cell>
          <cell r="C433">
            <v>3077.1666666666665</v>
          </cell>
          <cell r="D433">
            <v>13250</v>
          </cell>
          <cell r="E433">
            <v>12343.131333333335</v>
          </cell>
          <cell r="F433">
            <v>93.155708176100646</v>
          </cell>
          <cell r="G433">
            <v>0</v>
          </cell>
          <cell r="H433">
            <v>0</v>
          </cell>
        </row>
        <row r="434">
          <cell r="B434" t="str">
            <v>89-90</v>
          </cell>
          <cell r="C434">
            <v>3077.1666666666665</v>
          </cell>
          <cell r="D434">
            <v>13320</v>
          </cell>
          <cell r="E434">
            <v>12645.461666666666</v>
          </cell>
          <cell r="F434">
            <v>94.935898398398393</v>
          </cell>
          <cell r="G434">
            <v>1158.0333333333333</v>
          </cell>
          <cell r="H434">
            <v>9.1576991323764769</v>
          </cell>
        </row>
        <row r="435">
          <cell r="B435" t="str">
            <v>90-91</v>
          </cell>
          <cell r="C435">
            <v>2947.1666666666665</v>
          </cell>
          <cell r="D435">
            <v>14155</v>
          </cell>
          <cell r="E435">
            <v>12937.164000000001</v>
          </cell>
          <cell r="F435">
            <v>91.396425291416477</v>
          </cell>
          <cell r="G435">
            <v>1248.7273333333335</v>
          </cell>
          <cell r="H435">
            <v>9.652249390464041</v>
          </cell>
          <cell r="I435" t="str">
            <v/>
          </cell>
        </row>
        <row r="436">
          <cell r="B436" t="str">
            <v>91-92</v>
          </cell>
          <cell r="C436">
            <v>3262.1666666666665</v>
          </cell>
          <cell r="D436">
            <v>14606</v>
          </cell>
          <cell r="E436">
            <v>12524.380333333333</v>
          </cell>
          <cell r="F436">
            <v>85.748187959286128</v>
          </cell>
          <cell r="G436">
            <v>1179.9433333333332</v>
          </cell>
          <cell r="H436">
            <v>9.4211713628094067</v>
          </cell>
          <cell r="I436" t="str">
            <v/>
          </cell>
        </row>
        <row r="437">
          <cell r="B437" t="str">
            <v>92-93</v>
          </cell>
          <cell r="C437">
            <v>3282.1666666666665</v>
          </cell>
          <cell r="D437">
            <v>14538.333333333334</v>
          </cell>
          <cell r="E437">
            <v>13259.179000000002</v>
          </cell>
          <cell r="F437">
            <v>91.20150636248998</v>
          </cell>
          <cell r="G437">
            <v>1232.616</v>
          </cell>
          <cell r="H437">
            <v>9.296322193101096</v>
          </cell>
          <cell r="I437" t="str">
            <v/>
          </cell>
        </row>
        <row r="438">
          <cell r="B438" t="str">
            <v>93-94</v>
          </cell>
          <cell r="C438">
            <v>3482.1666666666665</v>
          </cell>
          <cell r="D438">
            <v>16325</v>
          </cell>
          <cell r="E438">
            <v>14382.00028</v>
          </cell>
          <cell r="F438">
            <v>88.098010903522194</v>
          </cell>
          <cell r="G438">
            <v>1337.7796703333336</v>
          </cell>
          <cell r="H438">
            <v>9.3017636231984095</v>
          </cell>
          <cell r="I438" t="str">
            <v/>
          </cell>
        </row>
        <row r="439">
          <cell r="B439" t="str">
            <v>94-95</v>
          </cell>
          <cell r="C439">
            <v>3812.1666666666665</v>
          </cell>
          <cell r="D439">
            <v>16230</v>
          </cell>
          <cell r="E439">
            <v>16597.313333333332</v>
          </cell>
          <cell r="F439">
            <v>102.2631751899774</v>
          </cell>
          <cell r="G439">
            <v>1511.8777453333332</v>
          </cell>
          <cell r="H439">
            <v>9.1091715566816642</v>
          </cell>
          <cell r="I439" t="str">
            <v/>
          </cell>
        </row>
        <row r="440">
          <cell r="B440" t="str">
            <v>95-96</v>
          </cell>
          <cell r="C440">
            <v>3812.1666666666665</v>
          </cell>
          <cell r="D440">
            <v>18000</v>
          </cell>
          <cell r="E440">
            <v>17598.816666666666</v>
          </cell>
          <cell r="F440">
            <v>97.771203703703691</v>
          </cell>
          <cell r="G440">
            <v>1592.9199999999998</v>
          </cell>
          <cell r="H440">
            <v>9.0512903803191307</v>
          </cell>
        </row>
        <row r="441">
          <cell r="B441" t="str">
            <v>96-97</v>
          </cell>
          <cell r="C441">
            <v>3812.1666666666665</v>
          </cell>
          <cell r="D441">
            <v>18490</v>
          </cell>
          <cell r="E441">
            <v>18413.75</v>
          </cell>
          <cell r="F441">
            <v>99.587614926987555</v>
          </cell>
          <cell r="G441">
            <v>1593.5166666666669</v>
          </cell>
          <cell r="H441">
            <v>8.653949720543979</v>
          </cell>
        </row>
        <row r="442">
          <cell r="B442" t="str">
            <v>97-98</v>
          </cell>
          <cell r="C442">
            <v>3812.1666666666665</v>
          </cell>
          <cell r="D442">
            <v>18680</v>
          </cell>
          <cell r="E442">
            <v>19442.469666666664</v>
          </cell>
          <cell r="F442">
            <v>104.08174339757315</v>
          </cell>
          <cell r="G442">
            <v>1698.3725000000002</v>
          </cell>
          <cell r="H442">
            <v>8.7353743074718118</v>
          </cell>
        </row>
        <row r="443">
          <cell r="B443" t="str">
            <v>98-99</v>
          </cell>
          <cell r="C443">
            <v>3812.1666666666665</v>
          </cell>
          <cell r="D443">
            <v>19120</v>
          </cell>
          <cell r="E443">
            <v>20551.660066666671</v>
          </cell>
          <cell r="F443">
            <v>107.4877618549512</v>
          </cell>
          <cell r="G443">
            <v>1723.2765433333334</v>
          </cell>
          <cell r="H443">
            <v>8.3850965700253344</v>
          </cell>
        </row>
        <row r="444">
          <cell r="B444" t="str">
            <v>99-00</v>
          </cell>
          <cell r="C444">
            <v>0</v>
          </cell>
          <cell r="D444">
            <v>20565</v>
          </cell>
          <cell r="E444">
            <v>21812.7</v>
          </cell>
          <cell r="F444">
            <v>106.1</v>
          </cell>
          <cell r="G444">
            <v>1888.1</v>
          </cell>
          <cell r="H444">
            <v>8.6999999999999993</v>
          </cell>
        </row>
        <row r="445">
          <cell r="B445" t="str">
            <v>00-01</v>
          </cell>
          <cell r="C445">
            <v>4255</v>
          </cell>
          <cell r="D445">
            <v>23512</v>
          </cell>
          <cell r="E445">
            <v>21436.92</v>
          </cell>
          <cell r="F445">
            <v>91.05</v>
          </cell>
          <cell r="G445">
            <v>1918.86</v>
          </cell>
          <cell r="H445">
            <v>8.9499999999999993</v>
          </cell>
        </row>
      </sheetData>
      <sheetData sheetId="5">
        <row r="3">
          <cell r="A3" t="str">
            <v>STATION NAME</v>
          </cell>
        </row>
      </sheetData>
      <sheetData sheetId="6">
        <row r="4">
          <cell r="A4" t="str">
            <v/>
          </cell>
        </row>
      </sheetData>
      <sheetData sheetId="7">
        <row r="3">
          <cell r="A3" t="str">
            <v>STATION NAME</v>
          </cell>
        </row>
      </sheetData>
      <sheetData sheetId="8">
        <row r="4">
          <cell r="A4" t="str">
            <v/>
          </cell>
        </row>
      </sheetData>
      <sheetData sheetId="9">
        <row r="3">
          <cell r="A3" t="str">
            <v>STATION NAME</v>
          </cell>
        </row>
      </sheetData>
      <sheetData sheetId="10"/>
      <sheetData sheetId="11">
        <row r="3">
          <cell r="A3" t="str">
            <v>STATION NAME</v>
          </cell>
        </row>
      </sheetData>
      <sheetData sheetId="12"/>
      <sheetData sheetId="13"/>
      <sheetData sheetId="14"/>
      <sheetData sheetId="15"/>
      <sheetData sheetId="16"/>
      <sheetData sheetId="17"/>
      <sheetData sheetId="18"/>
      <sheetData sheetId="19">
        <row r="4">
          <cell r="A4" t="str">
            <v/>
          </cell>
        </row>
      </sheetData>
      <sheetData sheetId="20"/>
      <sheetData sheetId="21"/>
      <sheetData sheetId="22">
        <row r="3">
          <cell r="A3" t="str">
            <v>STATION NAME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sheetData sheetId="56" refreshError="1"/>
      <sheetData sheetId="57" refreshError="1"/>
      <sheetData sheetId="58" refreshError="1"/>
      <sheetData sheetId="59" refreshError="1"/>
      <sheetData sheetId="6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Cap 03-04"/>
      <sheetName val="Sheet1"/>
      <sheetName val="Inputs"/>
      <sheetName val="STN WISE EMR"/>
      <sheetName val="Stationwise Thermal &amp; Hydel Gen"/>
      <sheetName val="Executive Summary -Thermal"/>
      <sheetName val="TWELVE"/>
      <sheetName val="04REL"/>
      <sheetName val="BREAKUP OF OIL"/>
      <sheetName val="RAJ"/>
      <sheetName val="7.11 p1"/>
      <sheetName val="all"/>
      <sheetName val="DLC"/>
      <sheetName val="SUMMERY"/>
    </sheetNames>
    <sheetDataSet>
      <sheetData sheetId="0" refreshError="1">
        <row r="721">
          <cell r="F721">
            <v>0.90799276391293349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3-04|71"/>
      <sheetName val="03-04|72"/>
      <sheetName val="03-04|74"/>
      <sheetName val="03-04|75"/>
      <sheetName val="03-04|76"/>
      <sheetName val="03-04|77"/>
      <sheetName val="03-04|79"/>
      <sheetName val="03-04|83"/>
      <sheetName val="03-04|Master"/>
      <sheetName val="04REL"/>
      <sheetName val="Ag LF"/>
      <sheetName val="all"/>
      <sheetName val="Demand"/>
      <sheetName val="data"/>
      <sheetName val="Salient1"/>
      <sheetName val="Inputs"/>
      <sheetName val="Metro consind updation sheet"/>
      <sheetName val="Dom"/>
      <sheetName val="DLC"/>
      <sheetName val="RAJ"/>
      <sheetName val="ATP"/>
      <sheetName val="Stationwise Thermal &amp; Hydel Gen"/>
      <sheetName val="Executive Summary -Thermal"/>
      <sheetName val="TWELVE"/>
      <sheetName val="7.11 p1"/>
      <sheetName val="Sheet1"/>
      <sheetName val="% of Elect"/>
      <sheetName val="A 3.7"/>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ss of Generation"/>
      <sheetName val="No.of Tube Leakage"/>
      <sheetName val="EB PS"/>
      <sheetName val="400 KV"/>
      <sheetName val="MCRH"/>
      <sheetName val="LONG DURATION OUTAGE"/>
      <sheetName val="TIME DURATION CAUSE ANALYSIS"/>
      <sheetName val="CAUSE ANALYSIS"/>
      <sheetName val="BREAKUP OF OIL"/>
      <sheetName val="PARTIAL LOSS"/>
      <sheetName val="R.Hrs. Since Comm"/>
      <sheetName val="STN WISE EMR"/>
      <sheetName val="agl-pump-sets"/>
      <sheetName val="EG"/>
      <sheetName val="pump-sets(AI)"/>
      <sheetName val="installes-capacity"/>
      <sheetName val="per-capita"/>
      <sheetName val="towns&amp;villages"/>
      <sheetName val="EDWise"/>
      <sheetName val="A"/>
      <sheetName val="A2-02-03"/>
      <sheetName val="ATC Loss Red"/>
      <sheetName val="Demand Raised wrt adj targe "/>
      <sheetName val="Sheet1"/>
      <sheetName val="DLC"/>
      <sheetName val="Salient1"/>
      <sheetName val="Executive Summary -Thermal"/>
      <sheetName val="Stationwise Thermal &amp; Hydel Gen"/>
      <sheetName val="TWELVE"/>
      <sheetName val="data"/>
      <sheetName val="A1-Continuous"/>
      <sheetName val="CASH-FLOW"/>
      <sheetName val="Design"/>
      <sheetName val="Loss_of_Generation"/>
      <sheetName val="No_of_Tube_Leakage"/>
      <sheetName val="EB_PS"/>
      <sheetName val="400_KV"/>
      <sheetName val="LONG_DURATION_OUTAGE"/>
      <sheetName val="TIME_DURATION_CAUSE_ANALYSIS"/>
      <sheetName val="CAUSE_ANALYSIS"/>
      <sheetName val="BREAKUP_OF_OIL"/>
      <sheetName val="PARTIAL_LOSS"/>
      <sheetName val="STN_WISE_EMR"/>
      <sheetName val="R_Hrs__Since_Comm"/>
      <sheetName val="Loss_of_Generation1"/>
      <sheetName val="No_of_Tube_Leakage1"/>
      <sheetName val="EB_PS1"/>
      <sheetName val="400_KV1"/>
      <sheetName val="LONG_DURATION_OUTAGE1"/>
      <sheetName val="TIME_DURATION_CAUSE_ANALYSIS1"/>
      <sheetName val="CAUSE_ANALYSIS1"/>
      <sheetName val="BREAKUP_OF_OIL1"/>
      <sheetName val="PARTIAL_LOSS1"/>
      <sheetName val="STN_WISE_EMR1"/>
      <sheetName val="R_Hrs__Since_Comm1"/>
      <sheetName val="ATC_Loss_Red"/>
      <sheetName val="Demand_Raised_wrt_adj_targe_"/>
      <sheetName val="Executive_Summary_-Thermal"/>
      <sheetName val="Stationwise_Thermal_&amp;_Hydel_Gen"/>
      <sheetName val="04REL"/>
      <sheetName val="Material Reciept Status"/>
      <sheetName val="Dom"/>
      <sheetName val="01.11.2004"/>
      <sheetName val="TABLES"/>
      <sheetName val="List"/>
      <sheetName val="IP Assessment_June.08"/>
      <sheetName val="7.11 p1"/>
      <sheetName val="Sec-1a"/>
      <sheetName val="Sec-5a"/>
      <sheetName val="Sec-8d"/>
      <sheetName val="Sec-3a"/>
      <sheetName val="Sec-1b"/>
      <sheetName val="Sec-1c"/>
      <sheetName val="Sec-8c"/>
      <sheetName val="Lead statement-VJA"/>
      <sheetName val="Mortars"/>
      <sheetName val="Lead "/>
      <sheetName val="Lead statement"/>
      <sheetName val="Labour charges"/>
      <sheetName val="Sept "/>
      <sheetName val="Form_A"/>
      <sheetName val="Newabstract"/>
      <sheetName val="Detail Estt."/>
      <sheetName val="Inputs"/>
      <sheetName val="SS-III &amp; SS-V"/>
      <sheetName val="cls"/>
      <sheetName val="Lead statement-Tpt"/>
      <sheetName val="MO EY"/>
      <sheetName val="MO CY"/>
      <sheetName val="Data 2010-11"/>
      <sheetName val="QTY"/>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a"/>
      <sheetName val="DBForeC"/>
      <sheetName val="Short-Term"/>
      <sheetName val="R15 00-01"/>
      <sheetName val="DBHis"/>
      <sheetName val="Agri"/>
      <sheetName val="Agri-support"/>
      <sheetName val="Base Year"/>
      <sheetName val="Dom"/>
      <sheetName val="Dom-sup."/>
      <sheetName val="Dom-Free"/>
      <sheetName val="Chart1"/>
      <sheetName val="LT_Ind"/>
      <sheetName val="NonDom"/>
      <sheetName val="LT_WW"/>
      <sheetName val="LT_Street"/>
      <sheetName val="HT Ind"/>
      <sheetName val="Coal"/>
      <sheetName val="Steel"/>
      <sheetName val="Traction"/>
      <sheetName val="Licensees"/>
      <sheetName val="HT_WW"/>
      <sheetName val="HT_Agr"/>
      <sheetName val="Villages"/>
      <sheetName val="Captive"/>
      <sheetName val="Market"/>
      <sheetName val="Load"/>
      <sheetName val="Growth Rates"/>
      <sheetName val="Services"/>
      <sheetName val="Serv-Worksheet"/>
      <sheetName val="High Sens."/>
      <sheetName val="Low Sens."/>
      <sheetName val="Graphs"/>
      <sheetName val="MODI MPSEB ASSESS"/>
      <sheetName val="Assump-Sens."/>
      <sheetName val="data"/>
      <sheetName val="ATP"/>
      <sheetName val="Stationwise Thermal &amp; Hydel Gen"/>
      <sheetName val="Executive Summary -Thermal"/>
      <sheetName val="TWELVE"/>
      <sheetName val="BREAKUP OF OIL"/>
      <sheetName val="Demand"/>
      <sheetName val="Salient1"/>
      <sheetName val="A 3.7"/>
      <sheetName val="cls"/>
      <sheetName val="SUMMERY"/>
      <sheetName val="Sheet1"/>
      <sheetName val="dpc cost"/>
      <sheetName val="Discom Details"/>
      <sheetName val="Code"/>
      <sheetName val="04REL"/>
      <sheetName val="Cat_Ser_load"/>
      <sheetName val="R_Abstract"/>
      <sheetName val="Schema_x0000__x0000__x0000__x0000__x0000__x0000_&quot;[Global model 28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9">
          <cell r="H9" t="str">
            <v>92-93</v>
          </cell>
          <cell r="I9" t="str">
            <v>93-94</v>
          </cell>
          <cell r="J9" t="str">
            <v>94-95</v>
          </cell>
          <cell r="K9" t="str">
            <v>95-96</v>
          </cell>
          <cell r="L9" t="str">
            <v>96-97</v>
          </cell>
          <cell r="M9" t="str">
            <v>97-98</v>
          </cell>
          <cell r="N9" t="str">
            <v>98-99</v>
          </cell>
          <cell r="O9" t="str">
            <v>99-00</v>
          </cell>
          <cell r="P9" t="str">
            <v>00-01</v>
          </cell>
          <cell r="Q9" t="str">
            <v>Comments</v>
          </cell>
        </row>
        <row r="11">
          <cell r="H11" t="str">
            <v>92-93</v>
          </cell>
          <cell r="I11" t="str">
            <v>93-94</v>
          </cell>
          <cell r="J11" t="str">
            <v>94-95</v>
          </cell>
          <cell r="K11" t="str">
            <v>95-96</v>
          </cell>
          <cell r="L11" t="str">
            <v>96-97</v>
          </cell>
          <cell r="M11" t="str">
            <v>97-98</v>
          </cell>
          <cell r="N11" t="str">
            <v>98-99</v>
          </cell>
          <cell r="O11" t="str">
            <v>99-00</v>
          </cell>
          <cell r="P11" t="str">
            <v>00-01</v>
          </cell>
          <cell r="Q11" t="str">
            <v>Comments</v>
          </cell>
        </row>
        <row r="12">
          <cell r="E12" t="str">
            <v>Actual</v>
          </cell>
          <cell r="F12">
            <v>0</v>
          </cell>
          <cell r="G12">
            <v>0</v>
          </cell>
          <cell r="H12">
            <v>1146.9464337763561</v>
          </cell>
          <cell r="I12">
            <v>1348.8086210103572</v>
          </cell>
          <cell r="J12">
            <v>1378.8953544924971</v>
          </cell>
          <cell r="K12">
            <v>1514.8534401882121</v>
          </cell>
          <cell r="L12">
            <v>1604.1975852061873</v>
          </cell>
          <cell r="M12">
            <v>1635.3729424049175</v>
          </cell>
          <cell r="N12">
            <v>1759.8646367337187</v>
          </cell>
          <cell r="O12">
            <v>2252.0943689999999</v>
          </cell>
          <cell r="P12">
            <v>2398.1461873885523</v>
          </cell>
        </row>
        <row r="13">
          <cell r="E13" t="str">
            <v>Suppressed</v>
          </cell>
          <cell r="F13">
            <v>0</v>
          </cell>
          <cell r="G13">
            <v>0</v>
          </cell>
          <cell r="H13">
            <v>65.11538689110921</v>
          </cell>
          <cell r="I13">
            <v>37.988839175032126</v>
          </cell>
          <cell r="J13">
            <v>61.718945381111098</v>
          </cell>
          <cell r="K13">
            <v>92.59736102715533</v>
          </cell>
          <cell r="L13">
            <v>144.18354908010042</v>
          </cell>
          <cell r="M13">
            <v>58.013753112049471</v>
          </cell>
          <cell r="N13">
            <v>60.180182643709031</v>
          </cell>
          <cell r="O13">
            <v>87.996130161098336</v>
          </cell>
          <cell r="P13">
            <v>372.95381261144757</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Sheet2"/>
      <sheetName val="HTVR CO_"/>
      <sheetName val="Book1"/>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it Rate"/>
      <sheetName val="160MVA+2FB"/>
      <sheetName val="160MVA+1FB"/>
      <sheetName val="160MVA Addl"/>
      <sheetName val="220KV FB"/>
      <sheetName val="315MVA Addl"/>
      <sheetName val="40MVA+2FB"/>
      <sheetName val="20MVA+2FB"/>
      <sheetName val="40MVA+1FB"/>
      <sheetName val="132FB"/>
      <sheetName val="40to63"/>
      <sheetName val="20to40"/>
      <sheetName val="Addl.40"/>
      <sheetName val="Addl.20"/>
      <sheetName val="SS-Cost"/>
      <sheetName val="Addl.63 (2)"/>
      <sheetName val="Addl_40"/>
      <sheetName val="A 3_7"/>
      <sheetName val="04REL"/>
      <sheetName val="data"/>
      <sheetName val="Unit_Rate"/>
      <sheetName val="160MVA_Addl"/>
      <sheetName val="220KV_FB"/>
      <sheetName val="315MVA_Addl"/>
      <sheetName val="Addl_401"/>
      <sheetName val="Addl_20"/>
      <sheetName val="Addl_63_(2)"/>
      <sheetName val="Data base Feb 09"/>
      <sheetName val="grid"/>
      <sheetName val="132kv DCDS"/>
      <sheetName val=""/>
      <sheetName val="Salient1"/>
      <sheetName val="Cat_Ser_load"/>
      <sheetName val="Sheet1"/>
      <sheetName val="Inputs"/>
      <sheetName val="R_Hrs_ Since Comm"/>
      <sheetName val="A_3_7"/>
      <sheetName val="A"/>
      <sheetName val="Dom"/>
      <sheetName val="ATP"/>
      <sheetName val="shp_T_D_drive"/>
      <sheetName val="compar jgy"/>
      <sheetName val="COMPARE AG"/>
    </sheetNames>
    <sheetDataSet>
      <sheetData sheetId="0">
        <row r="38">
          <cell r="A38" t="str">
            <v xml:space="preserve">ESTIMATE FOR INSTALLATION OF ADDITIONAL 1X40MVA 132/33KV TRANSFORMER AT EXISTING EHV SUBSTATION </v>
          </cell>
        </row>
      </sheetData>
      <sheetData sheetId="1">
        <row r="38">
          <cell r="A38" t="str">
            <v xml:space="preserve">ESTIMATE FOR INSTALLATION OF ADDITIONAL 1X40MVA 132/33KV TRANSFORMER AT EXISTING EHV SUBSTATION </v>
          </cell>
        </row>
      </sheetData>
      <sheetData sheetId="2">
        <row r="38">
          <cell r="A38" t="str">
            <v xml:space="preserve">ESTIMATE FOR INSTALLATION OF ADDITIONAL 1X40MVA 132/33KV TRANSFORMER AT EXISTING EHV SUBSTATION </v>
          </cell>
        </row>
      </sheetData>
      <sheetData sheetId="3">
        <row r="38">
          <cell r="A38" t="str">
            <v xml:space="preserve">ESTIMATE FOR INSTALLATION OF ADDITIONAL 1X40MVA 132/33KV TRANSFORMER AT EXISTING EHV SUBSTATION </v>
          </cell>
        </row>
      </sheetData>
      <sheetData sheetId="4">
        <row r="38">
          <cell r="A38" t="str">
            <v xml:space="preserve">ESTIMATE FOR INSTALLATION OF ADDITIONAL 1X40MVA 132/33KV TRANSFORMER AT EXISTING EHV SUBSTATION </v>
          </cell>
        </row>
      </sheetData>
      <sheetData sheetId="5"/>
      <sheetData sheetId="6"/>
      <sheetData sheetId="7"/>
      <sheetData sheetId="8"/>
      <sheetData sheetId="9"/>
      <sheetData sheetId="10"/>
      <sheetData sheetId="11"/>
      <sheetData sheetId="12" refreshError="1"/>
      <sheetData sheetId="13">
        <row r="38">
          <cell r="A38" t="str">
            <v xml:space="preserve">ESTIMATE FOR INSTALLATION OF ADDITIONAL 1X40MVA 132/33KV TRANSFORMER AT EXISTING EHV SUBSTATION </v>
          </cell>
        </row>
      </sheetData>
      <sheetData sheetId="14">
        <row r="38">
          <cell r="A38" t="str">
            <v xml:space="preserve">ESTIMATE FOR INSTALLATION OF ADDITIONAL 1X40MVA 132/33KV TRANSFORMER AT EXISTING EHV SUBSTATION </v>
          </cell>
        </row>
      </sheetData>
      <sheetData sheetId="15">
        <row r="38">
          <cell r="A38" t="str">
            <v xml:space="preserve">ESTIMATE FOR INSTALLATION OF ADDITIONAL 1X40MVA 132/33KV TRANSFORMER AT EXISTING EHV SUBSTATION </v>
          </cell>
        </row>
      </sheetData>
      <sheetData sheetId="16">
        <row r="38">
          <cell r="A38" t="str">
            <v xml:space="preserve">ESTIMATE FOR INSTALLATION OF ADDITIONAL 1X40MVA 132/33KV TRANSFORMER AT EXISTING EHV SUBSTATION </v>
          </cell>
        </row>
      </sheetData>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_Print"/>
      <sheetName val="EA_II"/>
      <sheetName val="EA_III_stnwise"/>
      <sheetName val="Tr Loss WR,MP,Tot "/>
      <sheetName val="THERMAL"/>
      <sheetName val="CSD0506"/>
      <sheetName val="Monthwise_MPLOSS"/>
      <sheetName val="HYDEL"/>
      <sheetName val="STN WISE EMR"/>
      <sheetName val="MPPGCL-injection"/>
      <sheetName val="Monthwise Inj_Losses"/>
      <sheetName val="Sheet1"/>
      <sheetName val="EA_IV"/>
      <sheetName val="EA_III"/>
      <sheetName val="EA_Summary"/>
      <sheetName val="EA_I"/>
      <sheetName val="Sheet6"/>
      <sheetName val="Sheet3"/>
      <sheetName val="Tr Loss WR,MP,Tot"/>
      <sheetName val="CHECK SHEET NEW"/>
      <sheetName val="BUS LOSSES"/>
      <sheetName val="Amount"/>
      <sheetName val="PRF"/>
      <sheetName val="IDCCALHYD-GOO"/>
      <sheetName val="Addl_4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om Details"/>
      <sheetName val="Sheet1"/>
      <sheetName val="Sheet2"/>
      <sheetName val="Sheet3"/>
    </sheetNames>
    <sheetDataSet>
      <sheetData sheetId="0" refreshError="1">
        <row r="721">
          <cell r="F721">
            <v>0</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LY -99-00"/>
      <sheetName val="Hydro Data"/>
      <sheetName val="HLY0001"/>
      <sheetName val="SUMMERY"/>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 val="Discom Details"/>
      <sheetName val="A 3.7"/>
      <sheetName val="Sheet1"/>
      <sheetName val="C.S.GENERATION"/>
      <sheetName val="HLY_-99-00"/>
      <sheetName val="Hydro_Data"/>
      <sheetName val="dpc_cost"/>
      <sheetName val="Plant_Availability"/>
      <sheetName val="Bombaybazar(Remark)"/>
      <sheetName val="Sch-3"/>
      <sheetName val="all"/>
      <sheetName val="RAJ"/>
      <sheetName val="DCL AUG 12"/>
      <sheetName val="General"/>
      <sheetName val="04REL"/>
      <sheetName val="7.11 p1"/>
      <sheetName val="Cash Flow"/>
      <sheetName val="Discom_Details"/>
      <sheetName val="data"/>
      <sheetName val="strain"/>
      <sheetName val="Assumptions"/>
    </sheetNames>
    <sheetDataSet>
      <sheetData sheetId="0" refreshError="1"/>
      <sheetData sheetId="1" refreshError="1"/>
      <sheetData sheetId="2" refreshError="1"/>
      <sheetData sheetId="3" refreshError="1">
        <row r="1">
          <cell r="P1">
            <v>0.72</v>
          </cell>
        </row>
      </sheetData>
      <sheetData sheetId="4" refreshError="1"/>
      <sheetData sheetId="5" refreshError="1"/>
      <sheetData sheetId="6" refreshError="1">
        <row r="1">
          <cell r="D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Ad"/>
      <sheetName val="Met"/>
      <sheetName val="Reg En Ip"/>
      <sheetName val="Reg Ag LF"/>
      <sheetName val="Tech loss 900"/>
      <sheetName val="STC Ag"/>
      <sheetName val="Ag LF"/>
      <sheetName val="Suppressed en (02-03)"/>
      <sheetName val="Loss red prog"/>
      <sheetName val="Sheet1"/>
      <sheetName val="Vol III_c"/>
      <sheetName val="Annexure.3"/>
      <sheetName val="Inputs"/>
      <sheetName val="all"/>
      <sheetName val="1"/>
      <sheetName val="dpc cost"/>
      <sheetName val="SUMMERY"/>
      <sheetName val="Scheme Area Details_Block__ C2"/>
      <sheetName val="New33KVSS_E3"/>
      <sheetName val="Prop aug of Ex 33KVSS_E3a"/>
      <sheetName val="Discom Details"/>
      <sheetName val="ONLINE DUMP"/>
      <sheetName val="Salient1"/>
      <sheetName val="Ag_LF"/>
      <sheetName val="Cap_Ad"/>
      <sheetName val="Reg_En_Ip"/>
      <sheetName val="Reg_Ag_LF"/>
      <sheetName val="Tech_loss_900"/>
      <sheetName val="STC_Ag"/>
      <sheetName val="Suppressed_en_(02-03)"/>
      <sheetName val="Loss_red_prog"/>
      <sheetName val="Vol_III_c"/>
      <sheetName val="Annexure_3"/>
      <sheetName val="Dom"/>
      <sheetName val="REVENUES &amp; BS"/>
      <sheetName val="Labour charges"/>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row r="2">
          <cell r="C2" t="str">
            <v>CONNECTED LOAD</v>
          </cell>
          <cell r="D2">
            <v>0</v>
          </cell>
          <cell r="E2">
            <v>0</v>
          </cell>
          <cell r="F2">
            <v>0</v>
          </cell>
          <cell r="G2">
            <v>0</v>
          </cell>
          <cell r="H2">
            <v>0</v>
          </cell>
          <cell r="I2">
            <v>0</v>
          </cell>
          <cell r="J2">
            <v>0</v>
          </cell>
          <cell r="K2" t="str">
            <v>Load Factor of total metered</v>
          </cell>
        </row>
        <row r="3">
          <cell r="K3" t="str">
            <v>Load Factor of total metered</v>
          </cell>
        </row>
        <row r="4">
          <cell r="B4" t="str">
            <v>Region</v>
          </cell>
          <cell r="C4" t="str">
            <v>Ujjain</v>
          </cell>
          <cell r="D4" t="str">
            <v>Bhopal</v>
          </cell>
          <cell r="E4" t="str">
            <v>Indore</v>
          </cell>
          <cell r="F4" t="str">
            <v>Rewa</v>
          </cell>
          <cell r="G4" t="str">
            <v>Sagar</v>
          </cell>
          <cell r="H4" t="str">
            <v>Jabalpur</v>
          </cell>
          <cell r="I4" t="str">
            <v>Gwalior</v>
          </cell>
          <cell r="J4">
            <v>0</v>
          </cell>
          <cell r="K4" t="str">
            <v>Ujjain</v>
          </cell>
          <cell r="L4" t="str">
            <v>Bhopal</v>
          </cell>
          <cell r="M4" t="str">
            <v>Indore</v>
          </cell>
          <cell r="N4" t="str">
            <v>Rewa</v>
          </cell>
          <cell r="O4" t="str">
            <v>Sagar</v>
          </cell>
          <cell r="P4" t="str">
            <v>Jabalpur</v>
          </cell>
          <cell r="Q4" t="str">
            <v>Gwalior</v>
          </cell>
        </row>
        <row r="6">
          <cell r="B6" t="str">
            <v xml:space="preserve">Metered </v>
          </cell>
        </row>
        <row r="7">
          <cell r="B7" t="str">
            <v>Upto3HP</v>
          </cell>
        </row>
        <row r="8">
          <cell r="B8" t="str">
            <v xml:space="preserve">Above 3HPupto 5HP </v>
          </cell>
        </row>
        <row r="9">
          <cell r="B9" t="str">
            <v xml:space="preserve">Above 5HPupto 10HP </v>
          </cell>
        </row>
        <row r="10">
          <cell r="B10" t="str">
            <v xml:space="preserve">Above 10HPupto 20HP </v>
          </cell>
        </row>
        <row r="11">
          <cell r="B11" t="str">
            <v xml:space="preserve">Above  20HP </v>
          </cell>
        </row>
        <row r="12">
          <cell r="B12" t="str">
            <v>Metered Total</v>
          </cell>
        </row>
        <row r="13">
          <cell r="B13" t="str">
            <v>Metered Total</v>
          </cell>
        </row>
        <row r="14">
          <cell r="B14" t="str">
            <v/>
          </cell>
        </row>
        <row r="16">
          <cell r="B16" t="str">
            <v/>
          </cell>
        </row>
        <row r="17">
          <cell r="B17" t="str">
            <v>Metered and Flat</v>
          </cell>
        </row>
        <row r="18">
          <cell r="B18" t="str">
            <v>Flat</v>
          </cell>
        </row>
        <row r="19">
          <cell r="B19" t="str">
            <v>Temporary</v>
          </cell>
        </row>
        <row r="20">
          <cell r="B20" t="str">
            <v>General</v>
          </cell>
        </row>
        <row r="21">
          <cell r="B21" t="str">
            <v>Free</v>
          </cell>
        </row>
        <row r="24">
          <cell r="B24" t="str">
            <v>Free</v>
          </cell>
        </row>
        <row r="25">
          <cell r="B25" t="str">
            <v>Total Agriculture</v>
          </cell>
        </row>
        <row r="26">
          <cell r="B26" t="str">
            <v>Total Agriculture</v>
          </cell>
        </row>
        <row r="27">
          <cell r="B27" t="str">
            <v>Tot except metered</v>
          </cell>
        </row>
        <row r="29">
          <cell r="B29" t="str">
            <v>Tot except metered</v>
          </cell>
        </row>
        <row r="30">
          <cell r="B30" t="str">
            <v>HT Agriculture</v>
          </cell>
        </row>
        <row r="35">
          <cell r="B35" t="str">
            <v>HT Agriculture</v>
          </cell>
        </row>
        <row r="36">
          <cell r="B36" t="str">
            <v>SCENERIO CHOOSED</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sheetData sheetId="35" refreshError="1"/>
      <sheetData sheetId="3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zpF0001"/>
      <sheetName val="Name of Lines"/>
      <sheetName val="mpmla wise pp01_02"/>
      <sheetName val="R2-S1-mthws-prog"/>
      <sheetName val="mpmla wise pp0001"/>
      <sheetName val="Jotana"/>
      <sheetName val="ACN_PLN  _2_"/>
      <sheetName val="T_D COMP"/>
      <sheetName val="zp0001_MAR"/>
      <sheetName val="pdc Rc,Ag Shif"/>
      <sheetName val="SuvP_Ltg_Catwise"/>
      <sheetName val="PP_Ltg_Catwise"/>
      <sheetName val="PP_Ind_Catwise "/>
      <sheetName val="Paid pending"/>
      <sheetName val="PRO_39_C"/>
      <sheetName val="SUM-04-05"/>
      <sheetName val="FDR MST"/>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Master_Data"/>
      <sheetName val="mpmla wise pp01_02"/>
      <sheetName val="shp_T&amp;D_drive"/>
      <sheetName val="T_D COMP"/>
      <sheetName val="REF"/>
      <sheetName val="mpmla wise pp0001"/>
      <sheetName val="zpF0001"/>
      <sheetName val="SuvP_Ltg_Catwise"/>
      <sheetName val="PP_Ltg_Catwise"/>
      <sheetName val="SuvP_Ind_Catwise "/>
      <sheetName val="PP_Ind_Catwise "/>
      <sheetName val="ACN_PLN  _2_"/>
      <sheetName val="shp_T_D_drive"/>
      <sheetName val="AG UN METER"/>
      <sheetName val="132 KV 3ARS BHEL SF6"/>
      <sheetName val="GP-SENT"/>
      <sheetName val="R2-S1-mthws-prog"/>
      <sheetName val="REL_CONN_13 "/>
      <sheetName val="REPORT"/>
      <sheetName val="New AG UN METER"/>
      <sheetName val="FDR MST"/>
      <sheetName val="TLPPOCT"/>
      <sheetName val="HTVR sc. coll."/>
      <sheetName val="LMAIN"/>
      <sheetName val="mpmla wise pp02_03"/>
      <sheetName val="PASTE"/>
      <sheetName val="PRO_39_C"/>
      <sheetName val="ZP AMR"/>
      <sheetName val="Jotana"/>
      <sheetName val="A 3.7"/>
      <sheetName val="suppl"/>
      <sheetName val="SUM-04-05"/>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0405"/>
      <sheetName val="MP0505"/>
      <sheetName val="MP0605"/>
      <sheetName val="AD_SPA_0405"/>
      <sheetName val="ND_SPA_ 0405"/>
      <sheetName val="PD_SPA_0405"/>
      <sheetName val="MAT for PP_stock_NetREQ_ANC"/>
      <sheetName val="TSWISE_MAT for PP"/>
      <sheetName val="Workinvolved for PP_Blnk"/>
      <sheetName val="WC_PLN_MNTH"/>
      <sheetName val="MAT for PP_stock_NetREQ_HO"/>
      <sheetName val="TSWISE_HO"/>
      <sheetName val="Divwise_PPworks"/>
      <sheetName val="Workinvolved for PP"/>
      <sheetName val="MP_2000-2001"/>
      <sheetName val="MP_2001-2002"/>
      <sheetName val="MP_2002-2003"/>
      <sheetName val="MP_2003-2004"/>
      <sheetName val="MP_blank_0304"/>
      <sheetName val="MP0403"/>
      <sheetName val="MP0503"/>
      <sheetName val="MP0603"/>
      <sheetName val="MP0703"/>
      <sheetName val="MP0803"/>
      <sheetName val="MP0903"/>
      <sheetName val="MP1003"/>
      <sheetName val="MP1103"/>
      <sheetName val="MP1203"/>
      <sheetName val="MP0104"/>
      <sheetName val="MP0204"/>
      <sheetName val="MP0304"/>
      <sheetName val="MP_END"/>
      <sheetName val="MP_cumm_0304"/>
      <sheetName val="QTR_0103_0303"/>
      <sheetName val="R2-S1-mthws-prog"/>
      <sheetName val="R2-S2-Distws-prog"/>
      <sheetName val="ho_distwise"/>
      <sheetName val="R2-S3-DPPO "/>
      <sheetName val="R2-S4-YRWS-RP+SP"/>
      <sheetName val="R2-S5-YRWSPP-CAT"/>
      <sheetName val="R2-S6-SUR-CAT"/>
      <sheetName val="R2-S6A-WC-CAT"/>
      <sheetName val="R2-S7-Talukaws "/>
      <sheetName val="R2-S8-S-Dnws at glance"/>
      <sheetName val="R2-S9-DARK-AB"/>
      <sheetName val="R2-S10-Disputecases"/>
      <sheetName val="R2-s11-Jivandhara"/>
      <sheetName val="JD_SUMMARY"/>
      <sheetName val="R2-S12-SCP-HB-1"/>
      <sheetName val="R2-S12-SCP-HB-2"/>
      <sheetName val="R2-S12-SCP-HB-3&amp;4"/>
      <sheetName val="AO-RE-SCP-HB-EXP "/>
      <sheetName val="R2-S14-DARK-List"/>
      <sheetName val="R1-4-REC-SCHE"/>
      <sheetName val="SPAWC0506"/>
      <sheetName val="R1-5-REQ_MAT"/>
      <sheetName val="R1-6-POLES_CART_ERECT"/>
      <sheetName val="R1-7-PP-TALWS"/>
      <sheetName val="R1-7a-PP-LIST"/>
      <sheetName val="Bal_unelectrified_PP_LIST"/>
      <sheetName val="R1-8-Rec-Sdn."/>
      <sheetName val="R1-12-wc without tc"/>
      <sheetName val="AO-RE-D-Distws-Phy&amp;Fin"/>
      <sheetName val="AO-RE-SPA-EXP"/>
      <sheetName val="AO-RE-DARK_EXP"/>
      <sheetName val="AO-RE-petapara_EXP"/>
      <sheetName val="AO-RE-GTW"/>
      <sheetName val="AO-RE-SSPA_EXP"/>
      <sheetName val="AO-RE-SCARCITY_EXP"/>
      <sheetName val=" Div_tgt_ach_03-04"/>
      <sheetName val=" Div_tgt_ach_05-06 "/>
      <sheetName val="Bal_unelectrified_PP_dec03"/>
      <sheetName val="R1-11-Scarcity"/>
      <sheetName val="MP0404"/>
      <sheetName val="MP0504"/>
      <sheetName val="MP0604"/>
      <sheetName val="MP0704"/>
      <sheetName val="MP0804"/>
      <sheetName val="MP0904"/>
      <sheetName val="MP1004"/>
      <sheetName val="MP1104"/>
      <sheetName val="MP1204"/>
      <sheetName val="MP0105"/>
      <sheetName val="MP0205"/>
      <sheetName val="MP0305"/>
      <sheetName val="MP_END_0405"/>
      <sheetName val="MP_cumm_0405"/>
      <sheetName val="Bal_unelectrified_PP_0304"/>
      <sheetName val="SCP_Divws-Prog_blnk"/>
      <sheetName val="R2-S2-Divws-prog_blnk"/>
      <sheetName val="SCP-HB_Divwise_2003-2004"/>
      <sheetName val="SCP-HB_Distwise_2003-2004 "/>
      <sheetName val="SCP-HB_villwise_2003-2004"/>
      <sheetName val="REQ_POLE"/>
      <sheetName val="RSO_stock_CIRCLEWISE "/>
      <sheetName val="MAT_REQ_MNTH"/>
      <sheetName val="CE(M)_0503_stocks"/>
      <sheetName val="point-10_mose_zo"/>
      <sheetName val="Polecarting"/>
      <sheetName val="Polecarting (2)"/>
      <sheetName val="RE-Distws-Phy&amp;Fin_0605"/>
      <sheetName val="R1-4-REC-SCHE_uptoMar-05"/>
      <sheetName val="ho_distwise (2)"/>
      <sheetName val="SCPLIST_ANAND"/>
      <sheetName val="SCPLIST_KHEDA "/>
      <sheetName val="SCPLIST_Ahmedabad"/>
      <sheetName val="SCPLIST_Gandhinagar"/>
      <sheetName val="REC_SDN_ACH_0506"/>
      <sheetName val="Sheet2"/>
      <sheetName val="Circle_tgt_Ach_Bal_06-07"/>
      <sheetName val="NPRH_wells"/>
      <sheetName val="NPRH_WELLS_SUMMARY"/>
      <sheetName val="NMC_Vasahat"/>
      <sheetName val="PP_LIST_march06"/>
      <sheetName val="Bal_unele_PP_0607"/>
      <sheetName val="Circle_tgt_Ach_Bal_07-08"/>
      <sheetName val="micro irr"/>
      <sheetName val="micro irr (2)"/>
      <sheetName val="R2-S4-YRWS-RP+SP (2)"/>
      <sheetName val="Bal_unele_PP_07-08"/>
      <sheetName val="AO-RE-MIS_EXP"/>
      <sheetName val="Sheet1"/>
      <sheetName val="Master_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
      <sheetName val="Cover"/>
      <sheetName val="Index"/>
      <sheetName val="Guidelines Part-B"/>
      <sheetName val="Declaration "/>
      <sheetName val="Executive-Summary"/>
      <sheetName val="Vol I"/>
      <sheetName val="Vol II"/>
      <sheetName val="Vol III.a"/>
      <sheetName val="Vol III.b"/>
      <sheetName val="Vol III.c"/>
      <sheetName val="Vol IV.a"/>
      <sheetName val="Vol IV.b"/>
      <sheetName val="Vol V.a"/>
      <sheetName val="Vol V.b"/>
      <sheetName val="Annex A"/>
      <sheetName val="Annex B"/>
      <sheetName val="Annex C"/>
      <sheetName val="Annex D"/>
      <sheetName val="Annex E"/>
      <sheetName val="Annex F"/>
      <sheetName val="Loss Reduction Calculations"/>
      <sheetName val="annexure_k1_LLF"/>
      <sheetName val="k2_LT_line_loss_computation"/>
      <sheetName val="K3_Hodal1_LT_HVDS"/>
      <sheetName val="K4_Hodal2_LT_HVDS"/>
      <sheetName val="K5_Hodal3_LT_HVDS"/>
      <sheetName val="K6_Power_fact_corr"/>
      <sheetName val="K7_DT_Loses"/>
      <sheetName val="K7_Hodal_1_HT_Losses"/>
      <sheetName val="K8_Hodal_2_HT_Losses"/>
      <sheetName val="K9_Hodal_3_HT_Losses"/>
      <sheetName val="K10_commercial losses"/>
      <sheetName val="annexture-g1"/>
      <sheetName val="annexure-g2"/>
      <sheetName val="annexure-g3"/>
      <sheetName val="annexure I1_meter_cost"/>
      <sheetName val="annexure-i3_cap"/>
      <sheetName val="annexure-i4_conductor_11KV"/>
      <sheetName val="annexure-i6_LT2HVDS"/>
      <sheetName val="annexurei7_hodal-4"/>
      <sheetName val="annexure-i8-pole_bom_accessorie"/>
      <sheetName val="annexure-i8-pole_bom "/>
      <sheetName val="annexure-i8-pole_AB"/>
      <sheetName val="annexure-i9"/>
      <sheetName val="annexure-i10"/>
      <sheetName val="annexure-i11"/>
      <sheetName val="annexure-i12"/>
      <sheetName val="annexure-i13"/>
      <sheetName val="proposed_transformers"/>
      <sheetName val="Approved Rate"/>
      <sheetName val="power_transformer"/>
      <sheetName val="growth_estimations"/>
      <sheetName val="DT Meters"/>
      <sheetName val="Mobile_service_center"/>
      <sheetName val="Sheet1"/>
      <sheetName val="Timesheet"/>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 "/>
      <sheetName val="  "/>
      <sheetName val="L"/>
      <sheetName val="Timing"/>
      <sheetName val="Copy"/>
      <sheetName val="CapEx &amp; Ops"/>
      <sheetName val="Debt"/>
      <sheetName val="Tax &amp; Dep"/>
      <sheetName val="FS"/>
      <sheetName val="Equity &amp; Returns"/>
      <sheetName val="Summary"/>
    </sheetNames>
    <sheetDataSet>
      <sheetData sheetId="0" refreshError="1">
        <row r="140">
          <cell r="E140" t="str">
            <v>Oil Co</v>
          </cell>
        </row>
        <row r="141">
          <cell r="E141" t="str">
            <v>KPMG Jan 2008</v>
          </cell>
        </row>
        <row r="142">
          <cell r="E142" t="str">
            <v>On Shore Project X</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3_7"/>
    </sheet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ERY"/>
      <sheetName val="HLY -99-00"/>
      <sheetName val="Hydro Data"/>
      <sheetName val="HLY0001"/>
      <sheetName val="mnthly-chrt"/>
      <sheetName val="purchase"/>
      <sheetName val="dpc cost"/>
      <sheetName val="Plant Availability"/>
      <sheetName val="MOD-PROJ"/>
      <sheetName val="Apr-99"/>
      <sheetName val="May-99"/>
      <sheetName val="Jun-99"/>
      <sheetName val="July-99"/>
      <sheetName val="Aug-99"/>
      <sheetName val="Sept-99"/>
      <sheetName val="Oct-99"/>
      <sheetName val="Nov-99"/>
      <sheetName val="Dec-99"/>
      <sheetName val="Jan-00"/>
      <sheetName val="Feb-00"/>
      <sheetName val="Mar-00"/>
    </sheetNames>
    <sheetDataSet>
      <sheetData sheetId="0" refreshError="1">
        <row r="1">
          <cell r="P1">
            <v>0.72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1 "/>
      <sheetName val="A 2.1 PY"/>
      <sheetName val="A 2.1 CY"/>
      <sheetName val="A 2.1 EY"/>
      <sheetName val="A 2.2"/>
      <sheetName val="A 2.3"/>
      <sheetName val="Power Pur 3.1 (PY)"/>
      <sheetName val="Power Pur 3.1 (CY)"/>
      <sheetName val="Power Pur 3.1 (EY)"/>
      <sheetName val="A 3.2"/>
      <sheetName val="A 3.3 PY"/>
      <sheetName val="A 3.3 CY"/>
      <sheetName val="A 3.3 EY"/>
      <sheetName val="A 3.4"/>
      <sheetName val="A 3.5"/>
      <sheetName val="A 3.6 (PY)"/>
      <sheetName val="A 3.6 (CY)"/>
      <sheetName val="A 3.6 (EY)"/>
      <sheetName val="A 3.7"/>
      <sheetName val="A 3.8"/>
      <sheetName val="A 3.9"/>
      <sheetName val="A 3.10 "/>
      <sheetName val="A-5.1(PY)"/>
      <sheetName val="A-5.1(CY) "/>
      <sheetName val="A-5.1(EY)"/>
      <sheetName val="A-5.2(PY)"/>
      <sheetName val="A-5.2(CY)"/>
      <sheetName val="A-5.2(EY)"/>
      <sheetName val="A -5.3"/>
      <sheetName val="form 6.1 (PY) Gen"/>
      <sheetName val="form 6.1(PY)T&amp;D "/>
      <sheetName val="form 6.1 (CY) Gen"/>
      <sheetName val="form 6.1(CY) T&amp;D"/>
      <sheetName val="form 6.1 (EY) Gen "/>
      <sheetName val="form 6.1(EY) T&amp;D"/>
      <sheetName val="A 7.1"/>
      <sheetName val="A 7.2"/>
      <sheetName val="A 7.3"/>
      <sheetName val="A 7.4"/>
      <sheetName val="A 8.1"/>
      <sheetName val="A 8.2"/>
      <sheetName val="A 8.3"/>
      <sheetName val="A 8.4"/>
      <sheetName val="A 8.5"/>
      <sheetName val="A 8.6"/>
      <sheetName val="A 8.7"/>
      <sheetName val="A 8.8"/>
      <sheetName val="A 8.9"/>
      <sheetName val="A 8.10"/>
      <sheetName val="8.11 PY"/>
      <sheetName val="8.11 CY"/>
      <sheetName val="8.11 EY"/>
      <sheetName val="A-10.1"/>
      <sheetName val="A 10.2 (A)"/>
      <sheetName val="A 10.2 B"/>
      <sheetName val="A 10.2 C"/>
      <sheetName val="A 10.2 D"/>
      <sheetName val="A 10.3"/>
      <sheetName val="A 10.4"/>
      <sheetName val="Rev Calculation"/>
      <sheetName val="A 9.1"/>
      <sheetName val="A 3_7"/>
      <sheetName val="form_x0000__x0000__x0000__x0000__x0000__x0000__x0000__x0000__x0000__x0000__x0000__x0000__x0000_"/>
      <sheetName val=""/>
      <sheetName val="form?????????????"/>
      <sheetName val="SUMMERY"/>
      <sheetName val="form_x0000_"/>
      <sheetName val="04REL"/>
      <sheetName val="Sept "/>
      <sheetName val="7"/>
      <sheetName val="Salient1"/>
      <sheetName val="Labour charges"/>
      <sheetName val="RAJ"/>
      <sheetName val="Feb-06"/>
      <sheetName val="Inputs"/>
      <sheetName val="dpc cost"/>
      <sheetName val="form"/>
      <sheetName val="form_____________"/>
      <sheetName val="form?"/>
      <sheetName val="Ag LF"/>
      <sheetName val="Executive Summary -Thermal"/>
      <sheetName val="Stationwise Thermal &amp; Hydel Gen"/>
      <sheetName val="TWELVE"/>
      <sheetName val="form_"/>
      <sheetName val="all"/>
      <sheetName val="overall"/>
      <sheetName val="form_x005f_x0000__x005f_x0000__x005f_x0000__x0000"/>
      <sheetName val="form_x005f_x0000_"/>
      <sheetName val="PART C"/>
      <sheetName val="Part A General"/>
      <sheetName val="Discom Details"/>
      <sheetName val="First information "/>
      <sheetName val="annexture-g1"/>
      <sheetName val="ARR Forms For Submission"/>
      <sheetName val="A_3_7"/>
      <sheetName val="A-1_1_"/>
      <sheetName val="A_2_1_PY"/>
      <sheetName val="A_2_1_CY"/>
      <sheetName val="A_2_1_EY"/>
      <sheetName val="A_2_2"/>
      <sheetName val="A_2_3"/>
      <sheetName val="Power_Pur_3_1_(PY)"/>
      <sheetName val="Power_Pur_3_1_(CY)"/>
      <sheetName val="Power_Pur_3_1_(EY)"/>
      <sheetName val="A_3_2"/>
      <sheetName val="A_3_3_PY"/>
      <sheetName val="A_3_3_CY"/>
      <sheetName val="A_3_3_EY"/>
      <sheetName val="A_3_4"/>
      <sheetName val="A_3_5"/>
      <sheetName val="A_3_6_(PY)"/>
      <sheetName val="A_3_6_(CY)"/>
      <sheetName val="A_3_6_(EY)"/>
      <sheetName val="A_3_71"/>
      <sheetName val="A_3_8"/>
      <sheetName val="A_3_9"/>
      <sheetName val="A_3_10_"/>
      <sheetName val="A-5_1(PY)"/>
      <sheetName val="A-5_1(CY)_"/>
      <sheetName val="A-5_1(EY)"/>
      <sheetName val="A-5_2(PY)"/>
      <sheetName val="A-5_2(CY)"/>
      <sheetName val="A-5_2(EY)"/>
      <sheetName val="A_-5_3"/>
      <sheetName val="form_6_1_(PY)_Gen"/>
      <sheetName val="form_6_1(PY)T&amp;D_"/>
      <sheetName val="form_6_1_(CY)_Gen"/>
      <sheetName val="form_6_1(CY)_T&amp;D"/>
      <sheetName val="form_6_1_(EY)_Gen_"/>
      <sheetName val="form_6_1(EY)_T&amp;D"/>
      <sheetName val="A_7_1"/>
      <sheetName val="A_7_2"/>
      <sheetName val="A_7_3"/>
      <sheetName val="A_7_4"/>
      <sheetName val="A_8_1"/>
      <sheetName val="A_8_2"/>
      <sheetName val="A_8_3"/>
      <sheetName val="A_8_4"/>
      <sheetName val="A_8_5"/>
      <sheetName val="A_8_6"/>
      <sheetName val="A_8_7"/>
      <sheetName val="A_8_8"/>
      <sheetName val="A_8_9"/>
      <sheetName val="A_8_10"/>
      <sheetName val="8_11_PY"/>
      <sheetName val="8_11_CY"/>
      <sheetName val="8_11_EY"/>
      <sheetName val="A-10_1"/>
      <sheetName val="A_10_2_(A)"/>
      <sheetName val="A_10_2_B"/>
      <sheetName val="A_10_2_C"/>
      <sheetName val="A_10_2_D"/>
      <sheetName val="A_10_3"/>
      <sheetName val="A_10_4"/>
      <sheetName val="Rev_Calculation"/>
      <sheetName val="A_9_1"/>
      <sheetName val="ANGU"/>
      <sheetName val="breakup of oil"/>
      <sheetName val="Data"/>
      <sheetName val="Sheet1"/>
      <sheetName val="feasibility require"/>
      <sheetName val="Form_A"/>
      <sheetName val="form_x005f_x005f_x005f_x0000__x005f_x005f_x005f_x0000__"/>
      <sheetName val="form_x005f_x005f_x005f_x0000_"/>
      <sheetName val="mpmla wise pp0001"/>
      <sheetName val="LOOKUPS"/>
    </sheetNames>
    <sheetDataSet>
      <sheetData sheetId="0">
        <row r="35">
          <cell r="I35">
            <v>63490.540060935658</v>
          </cell>
        </row>
      </sheetData>
      <sheetData sheetId="1">
        <row r="35">
          <cell r="I35">
            <v>63490.540060935658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ow r="35">
          <cell r="I35">
            <v>63490.540060935658</v>
          </cell>
        </row>
      </sheetData>
      <sheetData sheetId="20">
        <row r="35">
          <cell r="I35">
            <v>63490.540060935658</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K56"/>
  <sheetViews>
    <sheetView view="pageBreakPreview" topLeftCell="A19" zoomScale="60" zoomScaleNormal="70" workbookViewId="0">
      <selection activeCell="G32" sqref="G32:G33"/>
    </sheetView>
  </sheetViews>
  <sheetFormatPr defaultColWidth="9.140625"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32" t="s">
        <v>0</v>
      </c>
      <c r="B5" s="332"/>
      <c r="C5" s="332"/>
      <c r="D5" s="332"/>
      <c r="E5" s="332"/>
      <c r="F5" s="332"/>
      <c r="G5" s="332"/>
      <c r="H5" s="332"/>
      <c r="I5" s="332"/>
    </row>
    <row r="6" spans="1:9" ht="18" customHeight="1">
      <c r="A6" s="87"/>
      <c r="B6" s="87"/>
      <c r="C6" s="87"/>
      <c r="D6" s="87"/>
      <c r="E6" s="87"/>
    </row>
    <row r="8" spans="1:9" ht="30">
      <c r="A8" s="333" t="s">
        <v>42</v>
      </c>
      <c r="B8" s="333"/>
      <c r="C8" s="333"/>
      <c r="D8" s="333"/>
      <c r="E8" s="333"/>
      <c r="F8" s="333"/>
      <c r="G8" s="333"/>
      <c r="H8" s="333"/>
      <c r="I8" s="333"/>
    </row>
    <row r="10" spans="1:9" ht="30">
      <c r="A10" s="333" t="s">
        <v>67</v>
      </c>
      <c r="B10" s="333"/>
      <c r="C10" s="333"/>
      <c r="D10" s="333"/>
      <c r="E10" s="333"/>
      <c r="F10" s="333"/>
      <c r="G10" s="333"/>
      <c r="H10" s="333"/>
      <c r="I10" s="333"/>
    </row>
    <row r="11" spans="1:9" ht="13.5" thickBot="1"/>
    <row r="12" spans="1:9" ht="21.6" customHeight="1">
      <c r="A12" s="88"/>
      <c r="B12" s="89"/>
      <c r="C12" s="89"/>
      <c r="D12" s="340" t="s">
        <v>16</v>
      </c>
      <c r="E12" s="340"/>
      <c r="F12" s="340" t="s">
        <v>66</v>
      </c>
      <c r="G12" s="340"/>
      <c r="H12" s="340" t="s">
        <v>17</v>
      </c>
      <c r="I12" s="341"/>
    </row>
    <row r="13" spans="1:9" ht="21.6" customHeight="1">
      <c r="A13" s="90"/>
      <c r="B13" s="49"/>
      <c r="C13" s="49"/>
      <c r="D13" s="49" t="s">
        <v>14</v>
      </c>
      <c r="E13" s="49" t="s">
        <v>15</v>
      </c>
      <c r="F13" s="49" t="s">
        <v>14</v>
      </c>
      <c r="G13" s="49" t="s">
        <v>15</v>
      </c>
      <c r="H13" s="339" t="s">
        <v>14</v>
      </c>
      <c r="I13" s="334" t="s">
        <v>15</v>
      </c>
    </row>
    <row r="14" spans="1:9" ht="26.25" customHeight="1">
      <c r="A14" s="90"/>
      <c r="B14" s="49"/>
      <c r="C14" s="49"/>
      <c r="D14" s="339" t="s">
        <v>271</v>
      </c>
      <c r="E14" s="339"/>
      <c r="F14" s="339" t="s">
        <v>269</v>
      </c>
      <c r="G14" s="339"/>
      <c r="H14" s="339"/>
      <c r="I14" s="334"/>
    </row>
    <row r="15" spans="1:9" ht="24" customHeight="1">
      <c r="A15" s="90"/>
      <c r="B15" s="49"/>
      <c r="C15" s="49"/>
      <c r="D15" s="337"/>
      <c r="E15" s="338"/>
      <c r="F15" s="335"/>
      <c r="G15" s="336"/>
      <c r="H15" s="174"/>
      <c r="I15" s="163"/>
    </row>
    <row r="16" spans="1:9" ht="21.6" customHeight="1">
      <c r="A16" s="90" t="s">
        <v>63</v>
      </c>
      <c r="B16" s="92" t="s">
        <v>47</v>
      </c>
      <c r="C16" s="49"/>
      <c r="D16" s="161"/>
      <c r="E16" s="161"/>
      <c r="F16" s="153"/>
      <c r="G16" s="153"/>
      <c r="H16" s="174"/>
      <c r="I16" s="163"/>
    </row>
    <row r="17" spans="1:11" ht="21.6" customHeight="1">
      <c r="A17" s="90">
        <v>1</v>
      </c>
      <c r="B17" s="92" t="s">
        <v>122</v>
      </c>
      <c r="C17" s="49" t="s">
        <v>61</v>
      </c>
      <c r="D17" s="329">
        <f>+E17-11226</f>
        <v>3276</v>
      </c>
      <c r="E17" s="329">
        <v>14502</v>
      </c>
      <c r="F17" s="329">
        <f>+G17-11160</f>
        <v>3454.6820000000007</v>
      </c>
      <c r="G17" s="342">
        <v>14614.682000000001</v>
      </c>
      <c r="H17" s="348">
        <f>(D17-F17)/F17</f>
        <v>-5.1721692474155555E-2</v>
      </c>
      <c r="I17" s="351">
        <f>(E17-G17)/G17</f>
        <v>-7.7101917099530936E-3</v>
      </c>
    </row>
    <row r="18" spans="1:11" ht="21.6" customHeight="1">
      <c r="A18" s="90">
        <v>2</v>
      </c>
      <c r="B18" s="92" t="s">
        <v>110</v>
      </c>
      <c r="C18" s="49" t="s">
        <v>61</v>
      </c>
      <c r="D18" s="330"/>
      <c r="E18" s="330"/>
      <c r="F18" s="330"/>
      <c r="G18" s="343"/>
      <c r="H18" s="350"/>
      <c r="I18" s="353"/>
      <c r="J18" s="211"/>
      <c r="K18" s="212"/>
    </row>
    <row r="19" spans="1:11" ht="21.6" customHeight="1">
      <c r="A19" s="90">
        <v>3</v>
      </c>
      <c r="B19" s="92" t="s">
        <v>112</v>
      </c>
      <c r="C19" s="49" t="s">
        <v>61</v>
      </c>
      <c r="D19" s="331"/>
      <c r="E19" s="331"/>
      <c r="F19" s="331"/>
      <c r="G19" s="344"/>
      <c r="H19" s="349"/>
      <c r="I19" s="352"/>
    </row>
    <row r="20" spans="1:11" ht="21.6" customHeight="1">
      <c r="A20" s="90"/>
      <c r="B20" s="92" t="s">
        <v>113</v>
      </c>
      <c r="C20" s="49" t="s">
        <v>61</v>
      </c>
      <c r="D20" s="20"/>
      <c r="E20" s="20"/>
      <c r="F20" s="20"/>
      <c r="G20" s="20"/>
      <c r="H20" s="175"/>
      <c r="I20" s="176"/>
    </row>
    <row r="21" spans="1:11" ht="21.6" customHeight="1">
      <c r="A21" s="90"/>
      <c r="B21" s="92" t="s">
        <v>114</v>
      </c>
      <c r="C21" s="49" t="s">
        <v>61</v>
      </c>
      <c r="D21" s="20"/>
      <c r="E21" s="20"/>
      <c r="F21" s="20"/>
      <c r="G21" s="20"/>
      <c r="H21" s="175"/>
      <c r="I21" s="176"/>
    </row>
    <row r="22" spans="1:11" ht="21.6" customHeight="1">
      <c r="A22" s="90"/>
      <c r="B22" s="92" t="s">
        <v>48</v>
      </c>
      <c r="C22" s="49" t="s">
        <v>61</v>
      </c>
      <c r="D22" s="171">
        <f>+D17+D20+D21</f>
        <v>3276</v>
      </c>
      <c r="E22" s="171">
        <f>+E17+E20+E21</f>
        <v>14502</v>
      </c>
      <c r="F22" s="200">
        <f>+F17+F20+F21</f>
        <v>3454.6820000000007</v>
      </c>
      <c r="G22" s="200">
        <f>+G17+G20+G21</f>
        <v>14614.682000000001</v>
      </c>
      <c r="H22" s="173">
        <f>(D22-F22)/F22</f>
        <v>-5.1721692474155555E-2</v>
      </c>
      <c r="I22" s="177">
        <f>(E22-G22)/G22</f>
        <v>-7.7101917099530936E-3</v>
      </c>
    </row>
    <row r="23" spans="1:11" ht="21.6" customHeight="1">
      <c r="A23" s="90"/>
      <c r="B23" s="92"/>
      <c r="C23" s="49"/>
      <c r="D23" s="20"/>
      <c r="E23" s="20"/>
      <c r="F23" s="20"/>
      <c r="G23" s="20"/>
      <c r="H23" s="175"/>
      <c r="I23" s="176"/>
    </row>
    <row r="24" spans="1:11" ht="21.6" customHeight="1">
      <c r="A24" s="90" t="s">
        <v>64</v>
      </c>
      <c r="B24" s="92" t="s">
        <v>49</v>
      </c>
      <c r="C24" s="49"/>
      <c r="D24" s="20"/>
      <c r="E24" s="20"/>
      <c r="F24" s="20"/>
      <c r="G24" s="20"/>
      <c r="H24" s="175"/>
      <c r="I24" s="176"/>
    </row>
    <row r="25" spans="1:11" ht="21.6" customHeight="1">
      <c r="A25" s="90">
        <v>1</v>
      </c>
      <c r="B25" s="92" t="s">
        <v>50</v>
      </c>
      <c r="C25" s="49" t="s">
        <v>61</v>
      </c>
      <c r="D25" s="171">
        <f>+D17</f>
        <v>3276</v>
      </c>
      <c r="E25" s="171">
        <f>+E22</f>
        <v>14502</v>
      </c>
      <c r="F25" s="200">
        <f>+F17</f>
        <v>3454.6820000000007</v>
      </c>
      <c r="G25" s="200">
        <f>+G22</f>
        <v>14614.682000000001</v>
      </c>
      <c r="H25" s="173">
        <f t="shared" ref="H25:I37" si="0">(D25-F25)/F25</f>
        <v>-5.1721692474155555E-2</v>
      </c>
      <c r="I25" s="177">
        <f t="shared" si="0"/>
        <v>-7.7101917099530936E-3</v>
      </c>
    </row>
    <row r="26" spans="1:11" ht="21.6" customHeight="1">
      <c r="A26" s="90">
        <v>2</v>
      </c>
      <c r="B26" s="92" t="s">
        <v>51</v>
      </c>
      <c r="C26" s="49" t="s">
        <v>61</v>
      </c>
      <c r="D26" s="171">
        <f>+D25</f>
        <v>3276</v>
      </c>
      <c r="E26" s="171">
        <f>+E25</f>
        <v>14502</v>
      </c>
      <c r="F26" s="200">
        <f>+F25</f>
        <v>3454.6820000000007</v>
      </c>
      <c r="G26" s="200">
        <f>+G25</f>
        <v>14614.682000000001</v>
      </c>
      <c r="H26" s="173">
        <f t="shared" si="0"/>
        <v>-5.1721692474155555E-2</v>
      </c>
      <c r="I26" s="177">
        <f t="shared" si="0"/>
        <v>-7.7101917099530936E-3</v>
      </c>
    </row>
    <row r="27" spans="1:11" ht="21.6" customHeight="1">
      <c r="A27" s="90">
        <v>3</v>
      </c>
      <c r="B27" s="92" t="s">
        <v>111</v>
      </c>
      <c r="C27" s="49" t="s">
        <v>61</v>
      </c>
      <c r="D27" s="171">
        <f>+E27-9889</f>
        <v>2825</v>
      </c>
      <c r="E27" s="171">
        <v>12714</v>
      </c>
      <c r="F27" s="236">
        <f>+G27-9732</f>
        <v>2908.7880000000005</v>
      </c>
      <c r="G27" s="238">
        <v>12640.788</v>
      </c>
      <c r="H27" s="173">
        <f t="shared" si="0"/>
        <v>-2.8805124333571387E-2</v>
      </c>
      <c r="I27" s="177">
        <f t="shared" si="0"/>
        <v>5.7917275410361707E-3</v>
      </c>
    </row>
    <row r="28" spans="1:11" ht="21.6" customHeight="1">
      <c r="A28" s="90">
        <v>4</v>
      </c>
      <c r="B28" s="92" t="s">
        <v>115</v>
      </c>
      <c r="C28" s="49" t="s">
        <v>61</v>
      </c>
      <c r="D28" s="171">
        <f>+D26-D27</f>
        <v>451</v>
      </c>
      <c r="E28" s="171">
        <f>+E26-E27</f>
        <v>1788</v>
      </c>
      <c r="F28" s="200">
        <v>436</v>
      </c>
      <c r="G28" s="236">
        <f>+G26-G27</f>
        <v>1973.8940000000002</v>
      </c>
      <c r="H28" s="173">
        <f t="shared" si="0"/>
        <v>3.4403669724770644E-2</v>
      </c>
      <c r="I28" s="173">
        <f t="shared" si="0"/>
        <v>-9.4176283022290058E-2</v>
      </c>
    </row>
    <row r="29" spans="1:11" ht="21.6" customHeight="1">
      <c r="A29" s="90">
        <v>5</v>
      </c>
      <c r="B29" s="92" t="s">
        <v>52</v>
      </c>
      <c r="C29" s="49" t="s">
        <v>34</v>
      </c>
      <c r="D29" s="172">
        <f>+(D28/D26)</f>
        <v>0.13766788766788768</v>
      </c>
      <c r="E29" s="172">
        <f>+(E28/E26)</f>
        <v>0.12329333884981382</v>
      </c>
      <c r="F29" s="225">
        <f>+(F28/F26)</f>
        <v>0.12620553787584499</v>
      </c>
      <c r="G29" s="225">
        <f>+(G28/G26)</f>
        <v>0.13506239821023819</v>
      </c>
      <c r="H29" s="173">
        <f>D29-F29</f>
        <v>1.1462349792042692E-2</v>
      </c>
      <c r="I29" s="173">
        <f>E29-G29</f>
        <v>-1.1769059360424369E-2</v>
      </c>
    </row>
    <row r="30" spans="1:11" ht="21.6" customHeight="1">
      <c r="A30" s="90"/>
      <c r="B30" s="92"/>
      <c r="C30" s="49"/>
      <c r="D30" s="20"/>
      <c r="E30" s="20"/>
      <c r="F30" s="200"/>
      <c r="G30" s="200"/>
      <c r="H30" s="173"/>
      <c r="I30" s="177"/>
    </row>
    <row r="31" spans="1:11" ht="21.6" customHeight="1">
      <c r="A31" s="90" t="s">
        <v>65</v>
      </c>
      <c r="B31" s="92" t="s">
        <v>53</v>
      </c>
      <c r="C31" s="49"/>
      <c r="D31" s="20"/>
      <c r="E31" s="236"/>
      <c r="F31" s="200"/>
      <c r="G31" s="236"/>
      <c r="H31" s="173"/>
      <c r="I31" s="177"/>
    </row>
    <row r="32" spans="1:11" ht="21.6" customHeight="1">
      <c r="A32" s="90">
        <v>1</v>
      </c>
      <c r="B32" s="92" t="s">
        <v>54</v>
      </c>
      <c r="C32" s="346" t="s">
        <v>62</v>
      </c>
      <c r="D32" s="342">
        <v>2644.71</v>
      </c>
      <c r="E32" s="342">
        <f>+'SHEET-5'!E25+67.46+74.76+74.66+77.48+78.83+78.67+77.94+81.83+70.78+72.81+66.71+64.67</f>
        <v>10604.229999999998</v>
      </c>
      <c r="F32" s="329">
        <v>2373.75</v>
      </c>
      <c r="G32" s="329">
        <v>9745.989999999998</v>
      </c>
      <c r="H32" s="348">
        <f t="shared" si="0"/>
        <v>0.1141484992101106</v>
      </c>
      <c r="I32" s="351">
        <f t="shared" si="0"/>
        <v>8.8060833224741661E-2</v>
      </c>
    </row>
    <row r="33" spans="1:9" ht="21.6" customHeight="1">
      <c r="A33" s="90">
        <v>2</v>
      </c>
      <c r="B33" s="92" t="s">
        <v>55</v>
      </c>
      <c r="C33" s="347"/>
      <c r="D33" s="344"/>
      <c r="E33" s="344"/>
      <c r="F33" s="331"/>
      <c r="G33" s="331"/>
      <c r="H33" s="349"/>
      <c r="I33" s="352"/>
    </row>
    <row r="34" spans="1:9" ht="21.6" customHeight="1">
      <c r="A34" s="90">
        <v>3</v>
      </c>
      <c r="B34" s="92" t="s">
        <v>56</v>
      </c>
      <c r="C34" s="49" t="s">
        <v>62</v>
      </c>
      <c r="D34" s="265">
        <f>+D32</f>
        <v>2644.71</v>
      </c>
      <c r="E34" s="265">
        <f>+E32</f>
        <v>10604.229999999998</v>
      </c>
      <c r="F34" s="200">
        <f>+F32</f>
        <v>2373.75</v>
      </c>
      <c r="G34" s="200">
        <f>+G32</f>
        <v>9745.989999999998</v>
      </c>
      <c r="H34" s="173">
        <f t="shared" si="0"/>
        <v>0.1141484992101106</v>
      </c>
      <c r="I34" s="177">
        <f t="shared" si="0"/>
        <v>8.8060833224741661E-2</v>
      </c>
    </row>
    <row r="35" spans="1:9" ht="21.6" customHeight="1">
      <c r="A35" s="90">
        <v>4</v>
      </c>
      <c r="B35" s="92" t="s">
        <v>57</v>
      </c>
      <c r="C35" s="346" t="s">
        <v>62</v>
      </c>
      <c r="D35" s="342">
        <v>2862.45</v>
      </c>
      <c r="E35" s="342">
        <f>+E34*100.04%</f>
        <v>10608.471691999997</v>
      </c>
      <c r="F35" s="342">
        <v>2567.5</v>
      </c>
      <c r="G35" s="342">
        <v>8194.66</v>
      </c>
      <c r="H35" s="348">
        <f t="shared" si="0"/>
        <v>0.11487828627069126</v>
      </c>
      <c r="I35" s="351">
        <f t="shared" si="0"/>
        <v>0.29455910214700765</v>
      </c>
    </row>
    <row r="36" spans="1:9" ht="21.6" customHeight="1">
      <c r="A36" s="90">
        <v>5</v>
      </c>
      <c r="B36" s="92" t="s">
        <v>58</v>
      </c>
      <c r="C36" s="347"/>
      <c r="D36" s="344"/>
      <c r="E36" s="344"/>
      <c r="F36" s="344"/>
      <c r="G36" s="344"/>
      <c r="H36" s="349"/>
      <c r="I36" s="352"/>
    </row>
    <row r="37" spans="1:9" ht="21.6" customHeight="1">
      <c r="A37" s="90">
        <v>6</v>
      </c>
      <c r="B37" s="92" t="s">
        <v>59</v>
      </c>
      <c r="C37" s="49" t="s">
        <v>62</v>
      </c>
      <c r="D37" s="265">
        <f>+D35</f>
        <v>2862.45</v>
      </c>
      <c r="E37" s="265">
        <f>+E35</f>
        <v>10608.471691999997</v>
      </c>
      <c r="F37" s="200">
        <f>+F35</f>
        <v>2567.5</v>
      </c>
      <c r="G37" s="200">
        <f>+G35</f>
        <v>8194.66</v>
      </c>
      <c r="H37" s="173">
        <f t="shared" si="0"/>
        <v>0.11487828627069126</v>
      </c>
      <c r="I37" s="177">
        <f t="shared" si="0"/>
        <v>0.29455910214700765</v>
      </c>
    </row>
    <row r="38" spans="1:9" ht="21.6" customHeight="1">
      <c r="A38" s="90">
        <v>7</v>
      </c>
      <c r="B38" s="92" t="s">
        <v>60</v>
      </c>
      <c r="C38" s="49" t="s">
        <v>34</v>
      </c>
      <c r="D38" s="204">
        <f>+D37/D34</f>
        <v>1.0823303878308017</v>
      </c>
      <c r="E38" s="204">
        <f>+E37/E34</f>
        <v>1.0004</v>
      </c>
      <c r="F38" s="195">
        <f t="shared" ref="F38:G38" si="1">F37/F34</f>
        <v>1.081621906266456</v>
      </c>
      <c r="G38" s="195">
        <f t="shared" si="1"/>
        <v>0.84082376444055473</v>
      </c>
      <c r="H38" s="173">
        <f>D38-F38</f>
        <v>7.0848156434566434E-4</v>
      </c>
      <c r="I38" s="173">
        <f>E38-G38</f>
        <v>0.15957623555944522</v>
      </c>
    </row>
    <row r="39" spans="1:9" ht="21.6" customHeight="1" thickBot="1">
      <c r="A39" s="94"/>
      <c r="B39" s="95"/>
      <c r="C39" s="21"/>
      <c r="D39" s="162"/>
      <c r="E39" s="162"/>
      <c r="F39" s="21"/>
      <c r="G39" s="21"/>
      <c r="H39" s="162"/>
      <c r="I39" s="164"/>
    </row>
    <row r="40" spans="1:9" ht="18">
      <c r="F40" s="96"/>
      <c r="G40" s="96"/>
      <c r="H40" s="5"/>
      <c r="I40" s="5"/>
    </row>
    <row r="42" spans="1:9">
      <c r="E42" s="205"/>
    </row>
    <row r="43" spans="1:9" ht="41.25" customHeight="1">
      <c r="A43" s="345"/>
      <c r="B43" s="345"/>
      <c r="D43" s="234"/>
      <c r="E43" s="216"/>
      <c r="F43" s="245"/>
      <c r="G43" s="187">
        <v>100.01</v>
      </c>
    </row>
    <row r="47" spans="1:9" ht="18">
      <c r="D47" s="187"/>
      <c r="E47" s="187"/>
      <c r="F47" s="215"/>
    </row>
    <row r="48" spans="1:9" ht="20.25">
      <c r="F48" s="216"/>
    </row>
    <row r="56" spans="4:4">
      <c r="D56" s="97"/>
    </row>
  </sheetData>
  <mergeCells count="33">
    <mergeCell ref="H35:H36"/>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 ref="F17:F19"/>
    <mergeCell ref="G17:G19"/>
  </mergeCells>
  <phoneticPr fontId="3" type="noConversion"/>
  <printOptions horizontalCentered="1" verticalCentered="1"/>
  <pageMargins left="0.25" right="0.25" top="0.75" bottom="0.25" header="0.5" footer="0.5"/>
  <pageSetup paperSize="9" scale="56"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7" zoomScale="60" zoomScaleNormal="50" workbookViewId="0">
      <selection activeCell="G21" sqref="G21"/>
    </sheetView>
  </sheetViews>
  <sheetFormatPr defaultColWidth="9.140625"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54" t="s">
        <v>0</v>
      </c>
      <c r="B5" s="354"/>
      <c r="C5" s="354"/>
      <c r="D5" s="354"/>
      <c r="E5" s="354"/>
      <c r="F5" s="354"/>
      <c r="G5" s="354"/>
      <c r="H5" s="354"/>
      <c r="I5" s="354"/>
    </row>
    <row r="6" spans="1:9" ht="18" customHeight="1">
      <c r="A6" s="87"/>
      <c r="B6" s="87"/>
      <c r="C6" s="87"/>
      <c r="D6" s="87"/>
      <c r="E6" s="87"/>
    </row>
    <row r="8" spans="1:9" ht="30">
      <c r="A8" s="333" t="s">
        <v>79</v>
      </c>
      <c r="B8" s="333"/>
      <c r="C8" s="333"/>
      <c r="D8" s="333"/>
      <c r="E8" s="333"/>
      <c r="F8" s="333"/>
      <c r="G8" s="333"/>
      <c r="H8" s="333"/>
      <c r="I8" s="333"/>
    </row>
    <row r="10" spans="1:9" ht="30">
      <c r="A10" s="333" t="s">
        <v>78</v>
      </c>
      <c r="B10" s="333"/>
      <c r="C10" s="333"/>
      <c r="D10" s="333"/>
      <c r="E10" s="333"/>
      <c r="F10" s="333"/>
      <c r="G10" s="333"/>
      <c r="H10" s="333"/>
      <c r="I10" s="333"/>
    </row>
    <row r="11" spans="1:9" ht="13.5" thickBot="1"/>
    <row r="12" spans="1:9" ht="24" customHeight="1">
      <c r="A12" s="88"/>
      <c r="B12" s="89"/>
      <c r="C12" s="89"/>
      <c r="D12" s="340" t="s">
        <v>16</v>
      </c>
      <c r="E12" s="340"/>
      <c r="F12" s="340" t="s">
        <v>66</v>
      </c>
      <c r="G12" s="340"/>
      <c r="H12" s="355" t="s">
        <v>17</v>
      </c>
      <c r="I12" s="341"/>
    </row>
    <row r="13" spans="1:9" ht="24" customHeight="1">
      <c r="A13" s="90"/>
      <c r="B13" s="49"/>
      <c r="C13" s="49"/>
      <c r="D13" s="49" t="s">
        <v>14</v>
      </c>
      <c r="E13" s="49" t="s">
        <v>15</v>
      </c>
      <c r="F13" s="49" t="s">
        <v>14</v>
      </c>
      <c r="G13" s="49" t="s">
        <v>15</v>
      </c>
      <c r="H13" s="339" t="s">
        <v>14</v>
      </c>
      <c r="I13" s="356" t="s">
        <v>15</v>
      </c>
    </row>
    <row r="14" spans="1:9" ht="33" customHeight="1">
      <c r="A14" s="90"/>
      <c r="B14" s="49"/>
      <c r="C14" s="49"/>
      <c r="D14" s="339" t="str">
        <f>+'SHEET-1'!D14:E14</f>
        <v>Jan to Mar-24</v>
      </c>
      <c r="E14" s="339"/>
      <c r="F14" s="339" t="str">
        <f>+'SHEET-1'!F14:G14</f>
        <v>Jan to Mar-23</v>
      </c>
      <c r="G14" s="339"/>
      <c r="H14" s="339"/>
      <c r="I14" s="356"/>
    </row>
    <row r="15" spans="1:9" ht="24" customHeight="1">
      <c r="A15" s="90" t="s">
        <v>63</v>
      </c>
      <c r="B15" s="49" t="s">
        <v>76</v>
      </c>
      <c r="C15" s="49"/>
      <c r="D15" s="167"/>
      <c r="E15" s="167"/>
      <c r="F15" s="167"/>
      <c r="G15" s="167"/>
      <c r="H15" s="167"/>
      <c r="I15" s="168"/>
    </row>
    <row r="16" spans="1:9" ht="24" customHeight="1">
      <c r="A16" s="90">
        <v>1</v>
      </c>
      <c r="B16" s="92" t="s">
        <v>123</v>
      </c>
      <c r="C16" s="49" t="s">
        <v>77</v>
      </c>
      <c r="D16" s="189">
        <f>ROUND(+('SHEET-3'!D15/'SHEET-1'!D22)*10,2)</f>
        <v>4.54</v>
      </c>
      <c r="E16" s="171">
        <f>ROUND(+('SHEET-3'!E15/'SHEET-1'!E22)*10,2)</f>
        <v>5.57</v>
      </c>
      <c r="F16" s="189">
        <f>ROUND(+('SHEET-3'!F15/'SHEET-1'!F22)*10,2)</f>
        <v>6.02</v>
      </c>
      <c r="G16" s="189">
        <f>ROUND(+('SHEET-3'!G15/'SHEET-1'!G22)*10,2)</f>
        <v>5.66</v>
      </c>
      <c r="H16" s="172">
        <f>(D16-F16)/F16</f>
        <v>-0.24584717607973416</v>
      </c>
      <c r="I16" s="170">
        <f>(E16-G16)/G16</f>
        <v>-1.5901060070671352E-2</v>
      </c>
    </row>
    <row r="17" spans="1:12" ht="24" customHeight="1">
      <c r="A17" s="90">
        <v>2</v>
      </c>
      <c r="B17" s="92" t="s">
        <v>69</v>
      </c>
      <c r="C17" s="49" t="s">
        <v>77</v>
      </c>
      <c r="D17" s="171"/>
      <c r="E17" s="171"/>
      <c r="F17" s="195"/>
      <c r="G17" s="171"/>
      <c r="H17" s="20"/>
      <c r="I17" s="182"/>
    </row>
    <row r="18" spans="1:12" ht="24" customHeight="1">
      <c r="A18" s="90">
        <v>3</v>
      </c>
      <c r="B18" s="92" t="s">
        <v>70</v>
      </c>
      <c r="C18" s="49" t="s">
        <v>77</v>
      </c>
      <c r="D18" s="171"/>
      <c r="E18" s="171"/>
      <c r="F18" s="171"/>
      <c r="G18" s="171"/>
      <c r="H18" s="20"/>
      <c r="I18" s="182"/>
    </row>
    <row r="19" spans="1:12" ht="24" customHeight="1">
      <c r="A19" s="90">
        <v>4</v>
      </c>
      <c r="B19" s="92" t="s">
        <v>71</v>
      </c>
      <c r="C19" s="49" t="s">
        <v>77</v>
      </c>
      <c r="D19" s="171"/>
      <c r="E19" s="171"/>
      <c r="F19" s="171"/>
      <c r="G19" s="171"/>
      <c r="H19" s="20"/>
      <c r="I19" s="182"/>
    </row>
    <row r="20" spans="1:12" ht="24" customHeight="1">
      <c r="A20" s="90">
        <v>5</v>
      </c>
      <c r="B20" s="92" t="s">
        <v>72</v>
      </c>
      <c r="C20" s="49" t="s">
        <v>77</v>
      </c>
      <c r="D20" s="171"/>
      <c r="E20" s="171"/>
      <c r="F20" s="171"/>
      <c r="G20" s="171"/>
      <c r="H20" s="20"/>
      <c r="I20" s="182"/>
    </row>
    <row r="21" spans="1:12" ht="28.5" customHeight="1">
      <c r="A21" s="90">
        <v>6</v>
      </c>
      <c r="B21" s="92" t="s">
        <v>228</v>
      </c>
      <c r="C21" s="49" t="s">
        <v>77</v>
      </c>
      <c r="D21" s="171">
        <f>ROUND(+('SHEET-3'!D23/'SHEET-1'!D27)*10,2)</f>
        <v>6.7</v>
      </c>
      <c r="E21" s="189">
        <f>ROUND(+('SHEET-3'!E23/'SHEET-1'!E27)*10,2)</f>
        <v>7.4</v>
      </c>
      <c r="F21" s="189">
        <f>ROUND(+('SHEET-3'!F23/'SHEET-1'!F27)*10,2)</f>
        <v>8.02</v>
      </c>
      <c r="G21" s="189">
        <f>ROUND(+('SHEET-3'!G23/'SHEET-1'!G27)*10,2)</f>
        <v>7.4</v>
      </c>
      <c r="H21" s="172">
        <f>(D21-F21)/F21</f>
        <v>-0.16458852867830417</v>
      </c>
      <c r="I21" s="170">
        <f>(E21-G21)/G21</f>
        <v>0</v>
      </c>
    </row>
    <row r="22" spans="1:12" ht="24" customHeight="1">
      <c r="A22" s="90"/>
      <c r="B22" s="49"/>
      <c r="C22" s="49"/>
      <c r="D22" s="171"/>
      <c r="E22" s="171"/>
      <c r="F22" s="171"/>
      <c r="G22" s="171"/>
      <c r="H22" s="20"/>
      <c r="I22" s="182"/>
    </row>
    <row r="23" spans="1:12" ht="24" customHeight="1">
      <c r="A23" s="90" t="s">
        <v>64</v>
      </c>
      <c r="B23" s="49" t="s">
        <v>106</v>
      </c>
      <c r="C23" s="49"/>
      <c r="D23" s="171"/>
      <c r="E23" s="171"/>
      <c r="F23" s="171"/>
      <c r="G23" s="171"/>
      <c r="H23" s="166"/>
      <c r="I23" s="182"/>
    </row>
    <row r="24" spans="1:12" ht="24" customHeight="1">
      <c r="A24" s="90">
        <v>1</v>
      </c>
      <c r="B24" s="92" t="s">
        <v>4</v>
      </c>
      <c r="C24" s="49" t="s">
        <v>77</v>
      </c>
      <c r="D24" s="171">
        <f>ROUND(+'SHEET-5'!D32/100,2)</f>
        <v>9.49</v>
      </c>
      <c r="E24" s="189">
        <f>ROUND(+'SHEET-5'!E32/100,2)</f>
        <v>8.77</v>
      </c>
      <c r="F24" s="189">
        <f>ROUND(+'SHEET-5'!F32/100,2)</f>
        <v>7.01</v>
      </c>
      <c r="G24" s="189">
        <f>ROUND(+'SHEET-5'!G32/100,2)</f>
        <v>7.73</v>
      </c>
      <c r="H24" s="172">
        <f t="shared" ref="H24:I26" si="0">(D24-F24)/F24</f>
        <v>0.35378031383737524</v>
      </c>
      <c r="I24" s="170">
        <f t="shared" si="0"/>
        <v>0.13454075032341514</v>
      </c>
      <c r="K24" s="98"/>
      <c r="L24" s="98"/>
    </row>
    <row r="25" spans="1:12" ht="24" customHeight="1">
      <c r="A25" s="90">
        <v>2</v>
      </c>
      <c r="B25" s="92" t="s">
        <v>73</v>
      </c>
      <c r="C25" s="49" t="s">
        <v>77</v>
      </c>
      <c r="D25" s="171">
        <f>ROUND(+'SHEET-5'!D39/100,2)</f>
        <v>6.46</v>
      </c>
      <c r="E25" s="189">
        <f>ROUND(+'SHEET-5'!E39/100,2)</f>
        <v>6.74</v>
      </c>
      <c r="F25" s="189">
        <f>ROUND(+'SHEET-5'!F39/100,2)</f>
        <v>6.08</v>
      </c>
      <c r="G25" s="189">
        <f>ROUND(+'SHEET-5'!G39/100,2)</f>
        <v>6.5</v>
      </c>
      <c r="H25" s="172">
        <f t="shared" si="0"/>
        <v>6.2499999999999979E-2</v>
      </c>
      <c r="I25" s="170">
        <f t="shared" si="0"/>
        <v>3.6923076923076954E-2</v>
      </c>
      <c r="K25" s="98"/>
      <c r="L25" s="98"/>
    </row>
    <row r="26" spans="1:12" ht="24" customHeight="1">
      <c r="A26" s="99">
        <v>3</v>
      </c>
      <c r="B26" s="100" t="s">
        <v>74</v>
      </c>
      <c r="C26" s="49" t="s">
        <v>77</v>
      </c>
      <c r="D26" s="165">
        <f>ROUND(+'SHEET-5'!D40/100,2)</f>
        <v>7.79</v>
      </c>
      <c r="E26" s="188">
        <f>ROUND(+'SHEET-5'!E40/100,2)</f>
        <v>7.64</v>
      </c>
      <c r="F26" s="188">
        <f>ROUND(+'SHEET-5'!F40/100,2)</f>
        <v>6.58</v>
      </c>
      <c r="G26" s="188">
        <f>ROUND(+'SHEET-5'!G40/100,2)</f>
        <v>7.07</v>
      </c>
      <c r="H26" s="172">
        <f t="shared" si="0"/>
        <v>0.18389057750759877</v>
      </c>
      <c r="I26" s="170">
        <f t="shared" si="0"/>
        <v>8.0622347949080533E-2</v>
      </c>
      <c r="K26" s="98"/>
      <c r="L26" s="98"/>
    </row>
    <row r="27" spans="1:12" ht="24" customHeight="1">
      <c r="A27" s="99"/>
      <c r="B27" s="100"/>
      <c r="C27" s="91"/>
      <c r="D27" s="165"/>
      <c r="E27" s="165"/>
      <c r="F27" s="165"/>
      <c r="G27" s="165"/>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45"/>
      <c r="B35" s="345"/>
    </row>
  </sheetData>
  <mergeCells count="11">
    <mergeCell ref="A5:I5"/>
    <mergeCell ref="A35:B35"/>
    <mergeCell ref="H12:I12"/>
    <mergeCell ref="H13:H14"/>
    <mergeCell ref="I13:I14"/>
    <mergeCell ref="D14:E14"/>
    <mergeCell ref="D12:E12"/>
    <mergeCell ref="F12:G12"/>
    <mergeCell ref="F14:G14"/>
    <mergeCell ref="A10:I10"/>
    <mergeCell ref="A8:I8"/>
  </mergeCells>
  <phoneticPr fontId="3"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7"/>
  <sheetViews>
    <sheetView view="pageBreakPreview" topLeftCell="A13" zoomScale="60" zoomScaleNormal="60" workbookViewId="0">
      <selection activeCell="E15" sqref="E15"/>
    </sheetView>
  </sheetViews>
  <sheetFormatPr defaultColWidth="9.140625"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57" t="s">
        <v>0</v>
      </c>
      <c r="B5" s="357"/>
      <c r="C5" s="357"/>
      <c r="D5" s="357"/>
      <c r="E5" s="357"/>
      <c r="F5" s="357"/>
      <c r="G5" s="357"/>
      <c r="H5" s="357"/>
      <c r="I5" s="357"/>
    </row>
    <row r="6" spans="1:11" ht="18" customHeight="1">
      <c r="A6" s="87"/>
      <c r="B6" s="87"/>
      <c r="C6" s="87"/>
      <c r="D6" s="87"/>
      <c r="E6" s="87"/>
    </row>
    <row r="8" spans="1:11" ht="27.75">
      <c r="A8" s="358" t="s">
        <v>42</v>
      </c>
      <c r="B8" s="358"/>
      <c r="C8" s="358"/>
      <c r="D8" s="358"/>
      <c r="E8" s="358"/>
      <c r="F8" s="358"/>
      <c r="G8" s="358"/>
      <c r="H8" s="358"/>
      <c r="I8" s="358"/>
    </row>
    <row r="10" spans="1:11" ht="27.75">
      <c r="A10" s="358" t="s">
        <v>41</v>
      </c>
      <c r="B10" s="358"/>
      <c r="C10" s="358"/>
      <c r="D10" s="358"/>
      <c r="E10" s="358"/>
      <c r="F10" s="358"/>
      <c r="G10" s="358"/>
      <c r="H10" s="358"/>
      <c r="I10" s="358"/>
    </row>
    <row r="11" spans="1:11" ht="13.5" thickBot="1"/>
    <row r="12" spans="1:11" ht="21.6" customHeight="1">
      <c r="A12" s="88"/>
      <c r="B12" s="89"/>
      <c r="C12" s="89"/>
      <c r="D12" s="340" t="s">
        <v>105</v>
      </c>
      <c r="E12" s="340"/>
      <c r="F12" s="340" t="s">
        <v>66</v>
      </c>
      <c r="G12" s="340"/>
      <c r="H12" s="340" t="s">
        <v>17</v>
      </c>
      <c r="I12" s="341"/>
    </row>
    <row r="13" spans="1:11" ht="21.6" customHeight="1">
      <c r="A13" s="90"/>
      <c r="B13" s="49"/>
      <c r="C13" s="49"/>
      <c r="D13" s="49" t="s">
        <v>14</v>
      </c>
      <c r="E13" s="49" t="s">
        <v>15</v>
      </c>
      <c r="F13" s="49" t="s">
        <v>14</v>
      </c>
      <c r="G13" s="49" t="s">
        <v>15</v>
      </c>
      <c r="H13" s="339" t="s">
        <v>14</v>
      </c>
      <c r="I13" s="334" t="s">
        <v>15</v>
      </c>
    </row>
    <row r="14" spans="1:11" ht="33" customHeight="1">
      <c r="A14" s="90"/>
      <c r="B14" s="49"/>
      <c r="C14" s="49"/>
      <c r="D14" s="339" t="str">
        <f>+'SHEET-2'!D14:E14</f>
        <v>Jan to Mar-24</v>
      </c>
      <c r="E14" s="339"/>
      <c r="F14" s="339" t="str">
        <f>+'SHEET-2'!F14:G14</f>
        <v>Jan to Mar-23</v>
      </c>
      <c r="G14" s="339"/>
      <c r="H14" s="346"/>
      <c r="I14" s="334"/>
    </row>
    <row r="15" spans="1:11" ht="24" customHeight="1">
      <c r="A15" s="90">
        <v>1</v>
      </c>
      <c r="B15" s="92" t="s">
        <v>125</v>
      </c>
      <c r="C15" s="49" t="s">
        <v>13</v>
      </c>
      <c r="D15" s="171">
        <f>+E15-6588.81</f>
        <v>1486.8499999999995</v>
      </c>
      <c r="E15" s="171">
        <v>8075.66</v>
      </c>
      <c r="F15" s="236">
        <v>2079.7699999999995</v>
      </c>
      <c r="G15" s="200">
        <v>8271.3799999999992</v>
      </c>
      <c r="H15" s="172">
        <f t="shared" ref="H15:I20" si="0">(D15-F15)/F15</f>
        <v>-0.28508921659606601</v>
      </c>
      <c r="I15" s="179">
        <f t="shared" si="0"/>
        <v>-2.3662315115494558E-2</v>
      </c>
      <c r="J15" s="201"/>
      <c r="K15" s="212"/>
    </row>
    <row r="16" spans="1:11" ht="24" customHeight="1">
      <c r="A16" s="90">
        <v>2</v>
      </c>
      <c r="B16" s="92" t="s">
        <v>25</v>
      </c>
      <c r="C16" s="49" t="s">
        <v>13</v>
      </c>
      <c r="D16" s="171">
        <f>+E16-457.84</f>
        <v>145.63000000000005</v>
      </c>
      <c r="E16" s="171">
        <f>'SHEET-7'!C23</f>
        <v>603.47</v>
      </c>
      <c r="F16" s="236">
        <v>85.509999999999934</v>
      </c>
      <c r="G16" s="203">
        <f>+'SHEET-7'!D23</f>
        <v>534.82000000000005</v>
      </c>
      <c r="H16" s="172">
        <f t="shared" si="0"/>
        <v>0.70307566366507035</v>
      </c>
      <c r="I16" s="179">
        <f t="shared" si="0"/>
        <v>0.12836094386896521</v>
      </c>
      <c r="J16" s="201"/>
    </row>
    <row r="17" spans="1:13" ht="24" customHeight="1">
      <c r="A17" s="90">
        <v>3</v>
      </c>
      <c r="B17" s="92" t="s">
        <v>26</v>
      </c>
      <c r="C17" s="49" t="s">
        <v>13</v>
      </c>
      <c r="D17" s="171">
        <f>+E17-63.47</f>
        <v>23.689999999999998</v>
      </c>
      <c r="E17" s="171">
        <f>+'SHEET-7'!C29</f>
        <v>87.16</v>
      </c>
      <c r="F17" s="236">
        <v>14</v>
      </c>
      <c r="G17" s="203">
        <f>+'SHEET-7'!D29</f>
        <v>53.62</v>
      </c>
      <c r="H17" s="172">
        <f t="shared" si="0"/>
        <v>0.69214285714285695</v>
      </c>
      <c r="I17" s="179">
        <f t="shared" si="0"/>
        <v>0.62551286833271169</v>
      </c>
      <c r="J17" s="201"/>
    </row>
    <row r="18" spans="1:13" ht="24" customHeight="1">
      <c r="A18" s="90">
        <v>4</v>
      </c>
      <c r="B18" s="92" t="s">
        <v>27</v>
      </c>
      <c r="C18" s="49" t="s">
        <v>13</v>
      </c>
      <c r="D18" s="171">
        <f>+E18-82.07</f>
        <v>16.090000000000003</v>
      </c>
      <c r="E18" s="171">
        <f>'SHEET-7'!C24</f>
        <v>98.16</v>
      </c>
      <c r="F18" s="236">
        <v>36.72</v>
      </c>
      <c r="G18" s="203">
        <f>+'SHEET-7'!D24</f>
        <v>82.07</v>
      </c>
      <c r="H18" s="172">
        <f t="shared" si="0"/>
        <v>-0.56181917211328969</v>
      </c>
      <c r="I18" s="179">
        <f>(E18-G18)/G18</f>
        <v>0.19605215060314371</v>
      </c>
      <c r="J18" s="201"/>
      <c r="L18" s="107"/>
      <c r="M18" s="107"/>
    </row>
    <row r="19" spans="1:13" ht="24" customHeight="1">
      <c r="A19" s="90">
        <v>5</v>
      </c>
      <c r="B19" s="92" t="s">
        <v>28</v>
      </c>
      <c r="C19" s="49" t="s">
        <v>13</v>
      </c>
      <c r="D19" s="171">
        <f>+E19-224.62</f>
        <v>76.100000000000023</v>
      </c>
      <c r="E19" s="171">
        <f>+'SHEET-7'!C28</f>
        <v>300.72000000000003</v>
      </c>
      <c r="F19" s="236">
        <v>80.000000000000028</v>
      </c>
      <c r="G19" s="203">
        <f>+'SHEET-7'!D28</f>
        <v>279.31</v>
      </c>
      <c r="H19" s="172">
        <f t="shared" si="0"/>
        <v>-4.8750000000000057E-2</v>
      </c>
      <c r="I19" s="179">
        <f>(E19-G19)/G19</f>
        <v>7.6653181053310038E-2</v>
      </c>
      <c r="J19" s="201"/>
      <c r="L19" s="108"/>
      <c r="M19" s="108"/>
    </row>
    <row r="20" spans="1:13" ht="24" customHeight="1">
      <c r="A20" s="90">
        <v>6</v>
      </c>
      <c r="B20" s="92" t="s">
        <v>29</v>
      </c>
      <c r="C20" s="49" t="s">
        <v>13</v>
      </c>
      <c r="D20" s="171">
        <f>+E20-78.2</f>
        <v>26.929999999999993</v>
      </c>
      <c r="E20" s="171">
        <f>'SHEET-7'!C25</f>
        <v>105.13</v>
      </c>
      <c r="F20" s="236">
        <v>24.25</v>
      </c>
      <c r="G20" s="203">
        <f>+'SHEET-7'!D25</f>
        <v>92.98</v>
      </c>
      <c r="H20" s="180">
        <f t="shared" si="0"/>
        <v>0.11051546391752547</v>
      </c>
      <c r="I20" s="181">
        <f>(E20-G20)/G20</f>
        <v>0.13067326306732621</v>
      </c>
      <c r="J20" s="201"/>
      <c r="L20" s="108"/>
      <c r="M20" s="108"/>
    </row>
    <row r="21" spans="1:13" ht="24" customHeight="1">
      <c r="A21" s="90" t="s">
        <v>116</v>
      </c>
      <c r="B21" s="92" t="s">
        <v>117</v>
      </c>
      <c r="C21" s="49" t="s">
        <v>13</v>
      </c>
      <c r="D21" s="200">
        <v>0</v>
      </c>
      <c r="E21" s="171">
        <v>0</v>
      </c>
      <c r="F21" s="236">
        <v>0</v>
      </c>
      <c r="G21" s="203">
        <v>0</v>
      </c>
      <c r="H21" s="196">
        <v>0</v>
      </c>
      <c r="I21" s="196">
        <v>0</v>
      </c>
      <c r="J21" s="201"/>
      <c r="L21" s="108"/>
      <c r="M21" s="108"/>
    </row>
    <row r="22" spans="1:13" ht="24" customHeight="1">
      <c r="A22" s="90">
        <v>7</v>
      </c>
      <c r="B22" s="92" t="s">
        <v>124</v>
      </c>
      <c r="C22" s="49" t="s">
        <v>13</v>
      </c>
      <c r="D22" s="171">
        <f>+E22-21.94</f>
        <v>116.83000000000001</v>
      </c>
      <c r="E22" s="171">
        <f>+'SHEET-7'!C26</f>
        <v>138.77000000000001</v>
      </c>
      <c r="F22" s="236">
        <v>13.149999999999999</v>
      </c>
      <c r="G22" s="203">
        <f>+'SHEET-7'!D26</f>
        <v>35.82</v>
      </c>
      <c r="H22" s="217">
        <f t="shared" ref="H22" si="1">(D22-F22)/F22</f>
        <v>7.8844106463878338</v>
      </c>
      <c r="I22" s="217">
        <f t="shared" ref="I22" si="2">(E22-G22)/G22</f>
        <v>2.8740926856504752</v>
      </c>
      <c r="J22" s="201"/>
      <c r="L22" s="108"/>
      <c r="M22" s="108"/>
    </row>
    <row r="23" spans="1:13" ht="24" customHeight="1">
      <c r="A23" s="90">
        <v>8</v>
      </c>
      <c r="B23" s="92" t="s">
        <v>30</v>
      </c>
      <c r="C23" s="49" t="s">
        <v>13</v>
      </c>
      <c r="D23" s="22">
        <f>+SUM(D15:D22)</f>
        <v>1892.1199999999997</v>
      </c>
      <c r="E23" s="22">
        <f>+SUM(E15:E22)</f>
        <v>9409.0699999999979</v>
      </c>
      <c r="F23" s="203">
        <f>+SUM(F15:F22)</f>
        <v>2333.3999999999992</v>
      </c>
      <c r="G23" s="203">
        <f>+SUM(G15:G22)</f>
        <v>9349.9999999999982</v>
      </c>
      <c r="H23" s="172">
        <f t="shared" ref="H23:I32" si="3">(D23-F23)/F23</f>
        <v>-0.18911459672580769</v>
      </c>
      <c r="I23" s="179">
        <f t="shared" si="3"/>
        <v>6.3176470588234999E-3</v>
      </c>
      <c r="J23" s="97"/>
    </row>
    <row r="24" spans="1:13" ht="24" customHeight="1">
      <c r="A24" s="90"/>
      <c r="B24" s="228" t="s">
        <v>233</v>
      </c>
      <c r="C24" s="221"/>
      <c r="D24" s="22"/>
      <c r="E24" s="22"/>
      <c r="F24" s="222"/>
      <c r="G24" s="222"/>
      <c r="H24" s="223"/>
      <c r="I24" s="179"/>
      <c r="J24" s="97"/>
    </row>
    <row r="25" spans="1:13" ht="24" customHeight="1">
      <c r="A25" s="90">
        <v>9</v>
      </c>
      <c r="B25" s="92" t="s">
        <v>87</v>
      </c>
      <c r="C25" s="221" t="s">
        <v>13</v>
      </c>
      <c r="D25" s="200">
        <f>+E25-189.87</f>
        <v>102.39999999999998</v>
      </c>
      <c r="E25" s="200">
        <f>+'SHEET-7'!C14</f>
        <v>292.27</v>
      </c>
      <c r="F25" s="236">
        <v>75</v>
      </c>
      <c r="G25" s="222">
        <f>+'SHEET-7'!D14</f>
        <v>306.56</v>
      </c>
      <c r="H25" s="223">
        <f t="shared" ref="H25" si="4">(D25-F25)/F25</f>
        <v>0.36533333333333301</v>
      </c>
      <c r="I25" s="179">
        <f t="shared" ref="I25" si="5">(E25-G25)/G25</f>
        <v>-4.6614039665970837E-2</v>
      </c>
    </row>
    <row r="26" spans="1:13" ht="24" customHeight="1">
      <c r="A26" s="90">
        <v>10</v>
      </c>
      <c r="B26" s="92" t="s">
        <v>107</v>
      </c>
      <c r="C26" s="49" t="s">
        <v>13</v>
      </c>
      <c r="D26" s="171">
        <f>+E26-7535.08</f>
        <v>2182.5499999999993</v>
      </c>
      <c r="E26" s="171">
        <f>+'SHEET-7'!C11</f>
        <v>9717.6299999999992</v>
      </c>
      <c r="F26" s="236">
        <v>2212.4399999999996</v>
      </c>
      <c r="G26" s="203">
        <f>+'SHEET-7'!D11</f>
        <v>8943.02</v>
      </c>
      <c r="H26" s="172">
        <f t="shared" ref="H26:I28" si="6">(D26-F26)/F26</f>
        <v>-1.3509970891866145E-2</v>
      </c>
      <c r="I26" s="170">
        <f t="shared" si="6"/>
        <v>8.6616154274506682E-2</v>
      </c>
    </row>
    <row r="27" spans="1:13" ht="24" customHeight="1">
      <c r="A27" s="90">
        <v>11</v>
      </c>
      <c r="B27" s="92" t="s">
        <v>33</v>
      </c>
      <c r="C27" s="49" t="s">
        <v>13</v>
      </c>
      <c r="D27" s="171">
        <f>+E27-53.05</f>
        <v>17.670000000000002</v>
      </c>
      <c r="E27" s="171">
        <f>+'SHEET-7'!C13</f>
        <v>70.72</v>
      </c>
      <c r="F27" s="236">
        <v>17.189999999999998</v>
      </c>
      <c r="G27" s="203">
        <f>+'SHEET-7'!D13</f>
        <v>70.73</v>
      </c>
      <c r="H27" s="172">
        <f t="shared" si="6"/>
        <v>2.7923211169284704E-2</v>
      </c>
      <c r="I27" s="170">
        <f t="shared" si="6"/>
        <v>-1.4138272303131791E-4</v>
      </c>
    </row>
    <row r="28" spans="1:13" ht="24" customHeight="1">
      <c r="A28" s="90">
        <v>12</v>
      </c>
      <c r="B28" s="92" t="s">
        <v>224</v>
      </c>
      <c r="C28" s="49" t="s">
        <v>13</v>
      </c>
      <c r="D28" s="171">
        <f>+E28-79.8</f>
        <v>54.679999999999993</v>
      </c>
      <c r="E28" s="171">
        <f>+'SHEET-7'!C12</f>
        <v>134.47999999999999</v>
      </c>
      <c r="F28" s="236">
        <v>36.21</v>
      </c>
      <c r="G28" s="203">
        <f>+'SHEET-7'!D12</f>
        <v>97.96</v>
      </c>
      <c r="H28" s="172">
        <f t="shared" si="6"/>
        <v>0.51008008837337726</v>
      </c>
      <c r="I28" s="170">
        <f t="shared" si="6"/>
        <v>0.37280522662311144</v>
      </c>
    </row>
    <row r="29" spans="1:13" ht="24" customHeight="1">
      <c r="A29" s="90">
        <v>13</v>
      </c>
      <c r="B29" s="92" t="s">
        <v>234</v>
      </c>
      <c r="C29" s="221" t="s">
        <v>13</v>
      </c>
      <c r="D29" s="200">
        <f>+SUM(D25:D28)</f>
        <v>2357.2999999999993</v>
      </c>
      <c r="E29" s="200">
        <f t="shared" ref="E29:G29" si="7">+SUM(E25:E28)</f>
        <v>10215.099999999999</v>
      </c>
      <c r="F29" s="200">
        <f t="shared" si="7"/>
        <v>2340.8399999999997</v>
      </c>
      <c r="G29" s="200">
        <f t="shared" si="7"/>
        <v>9418.2699999999986</v>
      </c>
      <c r="H29" s="223">
        <f t="shared" ref="H29" si="8">(D29-F29)/F29</f>
        <v>7.0316638471657972E-3</v>
      </c>
      <c r="I29" s="224">
        <f t="shared" ref="I29" si="9">(E29-G29)/G29</f>
        <v>8.460470978215745E-2</v>
      </c>
    </row>
    <row r="30" spans="1:13" ht="24" customHeight="1">
      <c r="A30" s="90">
        <v>14</v>
      </c>
      <c r="B30" s="92" t="s">
        <v>118</v>
      </c>
      <c r="C30" s="49" t="s">
        <v>34</v>
      </c>
      <c r="D30" s="172">
        <f>D15/D23</f>
        <v>0.7858116821343254</v>
      </c>
      <c r="E30" s="172">
        <f>E15/E23</f>
        <v>0.85828461261314903</v>
      </c>
      <c r="F30" s="199">
        <f>F15/F23</f>
        <v>0.89130453415616706</v>
      </c>
      <c r="G30" s="199">
        <f>G15/G23</f>
        <v>0.88463957219251343</v>
      </c>
      <c r="H30" s="172">
        <f>D30-F30</f>
        <v>-0.10549285202184167</v>
      </c>
      <c r="I30" s="172">
        <f>E30-G30</f>
        <v>-2.6354959579364401E-2</v>
      </c>
    </row>
    <row r="31" spans="1:13" ht="24" customHeight="1">
      <c r="A31" s="90"/>
      <c r="B31" s="92"/>
      <c r="C31" s="221"/>
      <c r="D31" s="236"/>
      <c r="E31" s="236"/>
      <c r="F31" s="223"/>
      <c r="G31" s="223"/>
      <c r="H31" s="223"/>
      <c r="I31" s="227"/>
    </row>
    <row r="32" spans="1:13" ht="24" customHeight="1">
      <c r="A32" s="90">
        <v>15</v>
      </c>
      <c r="B32" s="92" t="s">
        <v>31</v>
      </c>
      <c r="C32" s="49" t="s">
        <v>13</v>
      </c>
      <c r="D32" s="265">
        <f>+E32-363.16</f>
        <v>248.13999999999993</v>
      </c>
      <c r="E32" s="265">
        <v>611.29999999999995</v>
      </c>
      <c r="F32" s="265">
        <v>363.56</v>
      </c>
      <c r="G32" s="265">
        <v>520</v>
      </c>
      <c r="H32" s="172">
        <f t="shared" si="3"/>
        <v>-0.31747166905050078</v>
      </c>
      <c r="I32" s="179">
        <f t="shared" si="3"/>
        <v>0.17557692307692299</v>
      </c>
    </row>
    <row r="33" spans="1:9" ht="24" customHeight="1">
      <c r="A33" s="90">
        <v>16</v>
      </c>
      <c r="B33" s="92" t="s">
        <v>32</v>
      </c>
      <c r="C33" s="49" t="s">
        <v>13</v>
      </c>
      <c r="D33" s="171">
        <v>0</v>
      </c>
      <c r="E33" s="171">
        <f>+D33</f>
        <v>0</v>
      </c>
      <c r="F33" s="200">
        <v>0</v>
      </c>
      <c r="G33" s="203">
        <v>0</v>
      </c>
      <c r="H33" s="217">
        <v>0</v>
      </c>
      <c r="I33" s="179">
        <v>0</v>
      </c>
    </row>
    <row r="34" spans="1:9" ht="24" customHeight="1">
      <c r="A34" s="90">
        <v>17</v>
      </c>
      <c r="B34" s="92" t="s">
        <v>229</v>
      </c>
      <c r="C34" s="49" t="s">
        <v>13</v>
      </c>
      <c r="D34" s="169">
        <v>0</v>
      </c>
      <c r="E34" s="169">
        <f>+D34</f>
        <v>0</v>
      </c>
      <c r="F34" s="203">
        <v>0</v>
      </c>
      <c r="G34" s="203">
        <v>0</v>
      </c>
      <c r="H34" s="217">
        <v>0</v>
      </c>
      <c r="I34" s="179">
        <v>0</v>
      </c>
    </row>
    <row r="42" spans="1:9" ht="12.75" customHeight="1">
      <c r="A42" s="345"/>
      <c r="B42" s="345"/>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3" type="noConversion"/>
  <printOptions horizontalCentered="1" verticalCentered="1"/>
  <pageMargins left="0.25" right="0.25" top="1" bottom="0.25" header="0.5" footer="0.5"/>
  <pageSetup paperSize="9" scale="5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view="pageBreakPreview" topLeftCell="A22" zoomScale="60" zoomScaleNormal="60" workbookViewId="0">
      <selection activeCell="E25" sqref="E25"/>
    </sheetView>
  </sheetViews>
  <sheetFormatPr defaultColWidth="9.140625"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65" t="s">
        <v>0</v>
      </c>
      <c r="B5" s="365"/>
      <c r="C5" s="365"/>
      <c r="D5" s="365"/>
      <c r="E5" s="365"/>
      <c r="F5" s="365"/>
      <c r="G5" s="365"/>
      <c r="H5" s="365"/>
      <c r="I5" s="365"/>
    </row>
    <row r="7" spans="1:9" ht="27.75">
      <c r="A7" s="374" t="s">
        <v>20</v>
      </c>
      <c r="B7" s="374"/>
      <c r="C7" s="374"/>
      <c r="D7" s="374"/>
      <c r="E7" s="374"/>
      <c r="F7" s="374"/>
      <c r="G7" s="374"/>
      <c r="H7" s="374"/>
      <c r="I7" s="374"/>
    </row>
    <row r="9" spans="1:9" ht="27.75">
      <c r="A9" s="374" t="s">
        <v>24</v>
      </c>
      <c r="B9" s="374"/>
      <c r="C9" s="374"/>
      <c r="D9" s="374"/>
      <c r="E9" s="374"/>
      <c r="F9" s="374"/>
      <c r="G9" s="374"/>
      <c r="H9" s="374"/>
      <c r="I9" s="374"/>
    </row>
    <row r="10" spans="1:9" ht="13.5" thickBot="1"/>
    <row r="11" spans="1:9" ht="21.6" customHeight="1">
      <c r="A11" s="60"/>
      <c r="B11" s="61"/>
      <c r="C11" s="61"/>
      <c r="D11" s="359" t="s">
        <v>16</v>
      </c>
      <c r="E11" s="359"/>
      <c r="F11" s="359" t="s">
        <v>66</v>
      </c>
      <c r="G11" s="359"/>
      <c r="H11" s="359" t="s">
        <v>17</v>
      </c>
      <c r="I11" s="360"/>
    </row>
    <row r="12" spans="1:9" ht="21.6" customHeight="1">
      <c r="A12" s="62"/>
      <c r="B12" s="54"/>
      <c r="C12" s="54"/>
      <c r="D12" s="54" t="s">
        <v>14</v>
      </c>
      <c r="E12" s="54" t="s">
        <v>15</v>
      </c>
      <c r="F12" s="54" t="s">
        <v>14</v>
      </c>
      <c r="G12" s="54" t="s">
        <v>15</v>
      </c>
      <c r="H12" s="361" t="s">
        <v>14</v>
      </c>
      <c r="I12" s="362" t="s">
        <v>15</v>
      </c>
    </row>
    <row r="13" spans="1:9" ht="21.6" customHeight="1">
      <c r="A13" s="62" t="s">
        <v>38</v>
      </c>
      <c r="B13" s="54" t="s">
        <v>100</v>
      </c>
      <c r="C13" s="54"/>
      <c r="D13" s="339" t="str">
        <f>+'SHEET-3'!D14:E14</f>
        <v>Jan to Mar-24</v>
      </c>
      <c r="E13" s="339"/>
      <c r="F13" s="339" t="str">
        <f>+'SHEET-3'!F14:G14</f>
        <v>Jan to Mar-23</v>
      </c>
      <c r="G13" s="339"/>
      <c r="H13" s="361"/>
      <c r="I13" s="362"/>
    </row>
    <row r="14" spans="1:9" ht="21.6" customHeight="1">
      <c r="A14" s="64">
        <v>1</v>
      </c>
      <c r="B14" s="65" t="s">
        <v>4</v>
      </c>
      <c r="C14" s="66" t="s">
        <v>81</v>
      </c>
      <c r="D14" s="235">
        <f>2961+133</f>
        <v>3094</v>
      </c>
      <c r="E14" s="235">
        <f>D14</f>
        <v>3094</v>
      </c>
      <c r="F14" s="235">
        <v>2845</v>
      </c>
      <c r="G14" s="235">
        <v>2845</v>
      </c>
      <c r="H14" s="157">
        <f>(D14-F14)/F14</f>
        <v>8.7521968365553607E-2</v>
      </c>
      <c r="I14" s="158">
        <f>(E14-G14)/G14</f>
        <v>8.7521968365553607E-2</v>
      </c>
    </row>
    <row r="15" spans="1:9" ht="21.6" customHeight="1">
      <c r="A15" s="64">
        <v>2</v>
      </c>
      <c r="B15" s="65" t="s">
        <v>101</v>
      </c>
      <c r="C15" s="66" t="s">
        <v>81</v>
      </c>
      <c r="D15" s="235">
        <v>0</v>
      </c>
      <c r="E15" s="235">
        <v>0</v>
      </c>
      <c r="F15" s="235">
        <v>0</v>
      </c>
      <c r="G15" s="235">
        <v>0</v>
      </c>
      <c r="H15" s="191" t="e">
        <f t="shared" ref="H15:H25" si="0">(D15-F15)/F15</f>
        <v>#DIV/0!</v>
      </c>
      <c r="I15" s="192" t="e">
        <f t="shared" ref="I15:I25" si="1">(E15-G15)/G15</f>
        <v>#DIV/0!</v>
      </c>
    </row>
    <row r="16" spans="1:9" ht="21.6" customHeight="1">
      <c r="A16" s="64">
        <v>3</v>
      </c>
      <c r="B16" s="65" t="s">
        <v>7</v>
      </c>
      <c r="C16" s="66" t="s">
        <v>81</v>
      </c>
      <c r="D16" s="235">
        <v>0</v>
      </c>
      <c r="E16" s="235">
        <v>0</v>
      </c>
      <c r="F16" s="235">
        <v>0</v>
      </c>
      <c r="G16" s="235">
        <v>0</v>
      </c>
      <c r="H16" s="157">
        <v>0</v>
      </c>
      <c r="I16" s="158">
        <v>0</v>
      </c>
    </row>
    <row r="17" spans="1:14" ht="24" customHeight="1">
      <c r="A17" s="64">
        <v>4</v>
      </c>
      <c r="B17" s="65" t="s">
        <v>8</v>
      </c>
      <c r="C17" s="66" t="s">
        <v>81</v>
      </c>
      <c r="D17" s="235">
        <f>SUM(D14:D16)</f>
        <v>3094</v>
      </c>
      <c r="E17" s="235">
        <f>SUM(E14:E16)</f>
        <v>3094</v>
      </c>
      <c r="F17" s="235">
        <v>2845</v>
      </c>
      <c r="G17" s="235">
        <v>2845</v>
      </c>
      <c r="H17" s="157">
        <f t="shared" si="0"/>
        <v>8.7521968365553607E-2</v>
      </c>
      <c r="I17" s="158">
        <f t="shared" si="1"/>
        <v>8.7521968365553607E-2</v>
      </c>
    </row>
    <row r="18" spans="1:14" ht="21.6" customHeight="1">
      <c r="A18" s="64">
        <v>5</v>
      </c>
      <c r="B18" s="65" t="s">
        <v>2</v>
      </c>
      <c r="C18" s="66" t="s">
        <v>81</v>
      </c>
      <c r="D18" s="235">
        <v>2910781</v>
      </c>
      <c r="E18" s="235">
        <f>D18</f>
        <v>2910781</v>
      </c>
      <c r="F18" s="235">
        <v>2842088</v>
      </c>
      <c r="G18" s="235">
        <v>2842088</v>
      </c>
      <c r="H18" s="157">
        <f t="shared" si="0"/>
        <v>2.4169906069059086E-2</v>
      </c>
      <c r="I18" s="158">
        <f t="shared" si="1"/>
        <v>2.4169906069059086E-2</v>
      </c>
    </row>
    <row r="19" spans="1:14" ht="21.6" customHeight="1">
      <c r="A19" s="64">
        <v>6</v>
      </c>
      <c r="B19" s="65" t="s">
        <v>3</v>
      </c>
      <c r="C19" s="66" t="s">
        <v>81</v>
      </c>
      <c r="D19" s="363">
        <v>419322</v>
      </c>
      <c r="E19" s="363">
        <f>D19</f>
        <v>419322</v>
      </c>
      <c r="F19" s="372">
        <v>402351</v>
      </c>
      <c r="G19" s="372">
        <v>402351</v>
      </c>
      <c r="H19" s="375">
        <f t="shared" si="0"/>
        <v>4.217958946293162E-2</v>
      </c>
      <c r="I19" s="366">
        <f t="shared" si="1"/>
        <v>4.217958946293162E-2</v>
      </c>
      <c r="M19" s="67"/>
      <c r="N19" s="68"/>
    </row>
    <row r="20" spans="1:14" ht="21.6" customHeight="1">
      <c r="A20" s="64">
        <v>7</v>
      </c>
      <c r="B20" s="65" t="s">
        <v>1</v>
      </c>
      <c r="C20" s="66" t="s">
        <v>81</v>
      </c>
      <c r="D20" s="364"/>
      <c r="E20" s="364"/>
      <c r="F20" s="373"/>
      <c r="G20" s="373"/>
      <c r="H20" s="376"/>
      <c r="I20" s="367"/>
      <c r="M20" s="67"/>
      <c r="N20" s="68"/>
    </row>
    <row r="21" spans="1:14" ht="21.6" customHeight="1">
      <c r="A21" s="64">
        <v>8</v>
      </c>
      <c r="B21" s="65" t="s">
        <v>119</v>
      </c>
      <c r="C21" s="66" t="s">
        <v>81</v>
      </c>
      <c r="D21" s="235">
        <v>31863</v>
      </c>
      <c r="E21" s="235">
        <f>D21</f>
        <v>31863</v>
      </c>
      <c r="F21" s="235">
        <v>29362</v>
      </c>
      <c r="G21" s="235">
        <v>29362</v>
      </c>
      <c r="H21" s="157">
        <f t="shared" si="0"/>
        <v>8.5178121381377286E-2</v>
      </c>
      <c r="I21" s="158">
        <f t="shared" si="1"/>
        <v>8.5178121381377286E-2</v>
      </c>
      <c r="M21" s="67"/>
      <c r="N21" s="68"/>
    </row>
    <row r="22" spans="1:14" ht="24" customHeight="1">
      <c r="A22" s="64">
        <v>9</v>
      </c>
      <c r="B22" s="65" t="s">
        <v>10</v>
      </c>
      <c r="C22" s="66" t="s">
        <v>81</v>
      </c>
      <c r="D22" s="235">
        <f>SUM(D18:D21)</f>
        <v>3361966</v>
      </c>
      <c r="E22" s="235">
        <f>D22</f>
        <v>3361966</v>
      </c>
      <c r="F22" s="226">
        <v>3273801</v>
      </c>
      <c r="G22" s="226">
        <v>3273801</v>
      </c>
      <c r="H22" s="157">
        <f t="shared" si="0"/>
        <v>2.6930470117151287E-2</v>
      </c>
      <c r="I22" s="158">
        <f t="shared" si="1"/>
        <v>2.6930470117151287E-2</v>
      </c>
    </row>
    <row r="23" spans="1:14" ht="21.6" customHeight="1">
      <c r="A23" s="64">
        <v>10</v>
      </c>
      <c r="B23" s="65" t="s">
        <v>5</v>
      </c>
      <c r="C23" s="66" t="s">
        <v>81</v>
      </c>
      <c r="D23" s="235">
        <f>222972+14</f>
        <v>222986</v>
      </c>
      <c r="E23" s="235">
        <f>D23</f>
        <v>222986</v>
      </c>
      <c r="F23" s="235">
        <v>210166</v>
      </c>
      <c r="G23" s="235">
        <v>210166</v>
      </c>
      <c r="H23" s="157">
        <f t="shared" si="0"/>
        <v>6.09994004739111E-2</v>
      </c>
      <c r="I23" s="158">
        <f t="shared" si="1"/>
        <v>6.09994004739111E-2</v>
      </c>
      <c r="M23" s="67"/>
      <c r="N23" s="68"/>
    </row>
    <row r="24" spans="1:14" ht="24" customHeight="1">
      <c r="A24" s="64">
        <v>11</v>
      </c>
      <c r="B24" s="65" t="s">
        <v>11</v>
      </c>
      <c r="C24" s="66" t="s">
        <v>81</v>
      </c>
      <c r="D24" s="235">
        <f>SUM(D22:D23)</f>
        <v>3584952</v>
      </c>
      <c r="E24" s="235">
        <f>SUM(E22:E23)</f>
        <v>3584952</v>
      </c>
      <c r="F24" s="226">
        <v>3483967</v>
      </c>
      <c r="G24" s="226">
        <v>3483967</v>
      </c>
      <c r="H24" s="157">
        <f t="shared" si="0"/>
        <v>2.8985636201491003E-2</v>
      </c>
      <c r="I24" s="158">
        <f t="shared" si="1"/>
        <v>2.8985636201491003E-2</v>
      </c>
      <c r="M24" s="67"/>
      <c r="N24" s="68"/>
    </row>
    <row r="25" spans="1:14" ht="31.5" customHeight="1" thickBot="1">
      <c r="A25" s="69">
        <v>12</v>
      </c>
      <c r="B25" s="70" t="s">
        <v>104</v>
      </c>
      <c r="C25" s="71" t="s">
        <v>81</v>
      </c>
      <c r="D25" s="219">
        <f>+D17+D24</f>
        <v>3588046</v>
      </c>
      <c r="E25" s="219">
        <f>+E17+E24</f>
        <v>3588046</v>
      </c>
      <c r="F25" s="219">
        <v>3486812</v>
      </c>
      <c r="G25" s="219">
        <v>3486812</v>
      </c>
      <c r="H25" s="159">
        <f t="shared" si="0"/>
        <v>2.9033397843072697E-2</v>
      </c>
      <c r="I25" s="160">
        <f t="shared" si="1"/>
        <v>2.9033397843072697E-2</v>
      </c>
      <c r="M25" s="67"/>
      <c r="N25" s="68"/>
    </row>
    <row r="26" spans="1:14" ht="12" customHeight="1">
      <c r="A26" s="114"/>
      <c r="B26" s="115"/>
      <c r="C26" s="116"/>
      <c r="D26" s="117"/>
      <c r="E26" s="117"/>
      <c r="F26" s="117"/>
      <c r="G26" s="117"/>
      <c r="H26" s="155"/>
      <c r="I26" s="156"/>
    </row>
    <row r="27" spans="1:14" ht="28.5" customHeight="1">
      <c r="A27" s="118" t="s">
        <v>6</v>
      </c>
      <c r="B27" s="112" t="s">
        <v>44</v>
      </c>
      <c r="C27" s="116"/>
      <c r="D27" s="117"/>
      <c r="E27" s="117"/>
      <c r="F27" s="117"/>
      <c r="G27" s="117"/>
      <c r="H27" s="155"/>
      <c r="I27" s="156"/>
    </row>
    <row r="28" spans="1:14" ht="12" customHeight="1" thickBot="1">
      <c r="A28" s="114"/>
      <c r="B28" s="115"/>
      <c r="C28" s="116"/>
      <c r="D28" s="117"/>
      <c r="E28" s="117"/>
      <c r="F28" s="117"/>
      <c r="G28" s="117"/>
      <c r="H28" s="155"/>
      <c r="I28" s="156"/>
    </row>
    <row r="29" spans="1:14" ht="21.6" customHeight="1">
      <c r="A29" s="76">
        <v>1</v>
      </c>
      <c r="B29" s="77" t="s">
        <v>4</v>
      </c>
      <c r="C29" s="119" t="s">
        <v>23</v>
      </c>
      <c r="D29" s="239">
        <f>+E29-4424.1</f>
        <v>1237.1079999999993</v>
      </c>
      <c r="E29" s="239">
        <v>5661.2079999999996</v>
      </c>
      <c r="F29" s="239">
        <f>+G29-4187.265</f>
        <v>1761.7349999999997</v>
      </c>
      <c r="G29" s="239">
        <v>5949</v>
      </c>
      <c r="H29" s="183">
        <f>(D29-F29)/F29</f>
        <v>-0.29778996273559899</v>
      </c>
      <c r="I29" s="184">
        <f>(E29-G29)/G29</f>
        <v>-4.8376533871238928E-2</v>
      </c>
    </row>
    <row r="30" spans="1:14" ht="21.6" customHeight="1">
      <c r="A30" s="64">
        <v>2</v>
      </c>
      <c r="B30" s="65" t="s">
        <v>101</v>
      </c>
      <c r="C30" s="66" t="s">
        <v>23</v>
      </c>
      <c r="D30" s="240">
        <v>0</v>
      </c>
      <c r="E30" s="240">
        <f>+D30</f>
        <v>0</v>
      </c>
      <c r="F30" s="240">
        <v>0</v>
      </c>
      <c r="G30" s="240">
        <v>0</v>
      </c>
      <c r="H30" s="191" t="e">
        <f t="shared" ref="H30:H40" si="2">(D30-F30)/F30</f>
        <v>#DIV/0!</v>
      </c>
      <c r="I30" s="192" t="e">
        <f t="shared" ref="I30:I40" si="3">(E30-G30)/G30</f>
        <v>#DIV/0!</v>
      </c>
    </row>
    <row r="31" spans="1:14" ht="21.6" customHeight="1">
      <c r="A31" s="64">
        <v>3</v>
      </c>
      <c r="B31" s="65" t="s">
        <v>7</v>
      </c>
      <c r="C31" s="66" t="s">
        <v>23</v>
      </c>
      <c r="D31" s="240">
        <v>0</v>
      </c>
      <c r="E31" s="240">
        <v>0</v>
      </c>
      <c r="F31" s="240">
        <v>0</v>
      </c>
      <c r="G31" s="240">
        <v>0</v>
      </c>
      <c r="H31" s="157">
        <v>0</v>
      </c>
      <c r="I31" s="158">
        <v>0</v>
      </c>
    </row>
    <row r="32" spans="1:14" ht="24" customHeight="1">
      <c r="A32" s="64">
        <v>4</v>
      </c>
      <c r="B32" s="65" t="s">
        <v>8</v>
      </c>
      <c r="C32" s="66" t="s">
        <v>23</v>
      </c>
      <c r="D32" s="240">
        <f>D29+D30</f>
        <v>1237.1079999999993</v>
      </c>
      <c r="E32" s="240">
        <f>E29+E30</f>
        <v>5661.2079999999996</v>
      </c>
      <c r="F32" s="240">
        <f>F29+F30</f>
        <v>1761.7349999999997</v>
      </c>
      <c r="G32" s="240">
        <f>G29+G30</f>
        <v>5949</v>
      </c>
      <c r="H32" s="157">
        <f t="shared" si="2"/>
        <v>-0.29778996273559899</v>
      </c>
      <c r="I32" s="158">
        <f t="shared" si="3"/>
        <v>-4.8376533871238928E-2</v>
      </c>
      <c r="M32" s="67"/>
      <c r="N32" s="68"/>
    </row>
    <row r="33" spans="1:14" ht="21.6" customHeight="1">
      <c r="A33" s="64">
        <v>5</v>
      </c>
      <c r="B33" s="65" t="s">
        <v>2</v>
      </c>
      <c r="C33" s="66" t="s">
        <v>23</v>
      </c>
      <c r="D33" s="240">
        <f>+E33-2405.35</f>
        <v>542.93499999999995</v>
      </c>
      <c r="E33" s="240">
        <v>2948.2849999999999</v>
      </c>
      <c r="F33" s="240">
        <f>+G33-2403.11</f>
        <v>507.2199999999998</v>
      </c>
      <c r="G33" s="240">
        <v>2910.33</v>
      </c>
      <c r="H33" s="157">
        <f t="shared" si="2"/>
        <v>7.0413232916683416E-2</v>
      </c>
      <c r="I33" s="158">
        <f t="shared" si="3"/>
        <v>1.3041476396147491E-2</v>
      </c>
      <c r="M33" s="67"/>
      <c r="N33" s="68"/>
    </row>
    <row r="34" spans="1:14" ht="21.6" customHeight="1">
      <c r="A34" s="64">
        <v>6</v>
      </c>
      <c r="B34" s="65" t="s">
        <v>3</v>
      </c>
      <c r="C34" s="66" t="s">
        <v>23</v>
      </c>
      <c r="D34" s="368">
        <f>+E34-1474.25</f>
        <v>581.6239999999998</v>
      </c>
      <c r="E34" s="368">
        <v>2055.8739999999998</v>
      </c>
      <c r="F34" s="368">
        <f>+G34-1378.409</f>
        <v>599.55099999999993</v>
      </c>
      <c r="G34" s="368">
        <f>123.73+1854.23</f>
        <v>1977.96</v>
      </c>
      <c r="H34" s="370">
        <f t="shared" si="2"/>
        <v>-2.9900709030591454E-2</v>
      </c>
      <c r="I34" s="366">
        <f t="shared" si="3"/>
        <v>3.9391089809702802E-2</v>
      </c>
      <c r="M34" s="67"/>
      <c r="N34" s="68"/>
    </row>
    <row r="35" spans="1:14" ht="21.6" customHeight="1">
      <c r="A35" s="64">
        <v>7</v>
      </c>
      <c r="B35" s="65" t="s">
        <v>1</v>
      </c>
      <c r="C35" s="66" t="s">
        <v>23</v>
      </c>
      <c r="D35" s="369"/>
      <c r="E35" s="369"/>
      <c r="F35" s="369"/>
      <c r="G35" s="369"/>
      <c r="H35" s="371"/>
      <c r="I35" s="367"/>
    </row>
    <row r="36" spans="1:14" ht="21.6" customHeight="1">
      <c r="A36" s="64">
        <v>8</v>
      </c>
      <c r="B36" s="65" t="s">
        <v>119</v>
      </c>
      <c r="C36" s="66" t="s">
        <v>23</v>
      </c>
      <c r="D36" s="240">
        <f>+E36-437.86</f>
        <v>25.528999999999996</v>
      </c>
      <c r="E36" s="240">
        <v>463.38900000000001</v>
      </c>
      <c r="F36" s="240">
        <f>+G36-310.779-80</f>
        <v>24.091000000000008</v>
      </c>
      <c r="G36" s="240">
        <v>414.87</v>
      </c>
      <c r="H36" s="157">
        <f t="shared" si="2"/>
        <v>5.9690340791166314E-2</v>
      </c>
      <c r="I36" s="158">
        <f t="shared" si="3"/>
        <v>0.1169498879166968</v>
      </c>
    </row>
    <row r="37" spans="1:14" ht="24" customHeight="1">
      <c r="A37" s="64">
        <v>9</v>
      </c>
      <c r="B37" s="65" t="s">
        <v>10</v>
      </c>
      <c r="C37" s="66" t="s">
        <v>23</v>
      </c>
      <c r="D37" s="240">
        <f>SUM(D33:D36)</f>
        <v>1150.0879999999997</v>
      </c>
      <c r="E37" s="240">
        <f>SUM(E33:E36)</f>
        <v>5467.5479999999998</v>
      </c>
      <c r="F37" s="240">
        <f>SUM(F33:F36)</f>
        <v>1130.8619999999996</v>
      </c>
      <c r="G37" s="240">
        <f>SUM(G33:G36)</f>
        <v>5303.16</v>
      </c>
      <c r="H37" s="157">
        <f t="shared" si="2"/>
        <v>1.7001190242487696E-2</v>
      </c>
      <c r="I37" s="158">
        <f t="shared" si="3"/>
        <v>3.0998121874504996E-2</v>
      </c>
      <c r="M37" s="67"/>
      <c r="N37" s="68"/>
    </row>
    <row r="38" spans="1:14" ht="21.6" customHeight="1">
      <c r="A38" s="64">
        <v>10</v>
      </c>
      <c r="B38" s="65" t="s">
        <v>102</v>
      </c>
      <c r="C38" s="66" t="s">
        <v>23</v>
      </c>
      <c r="D38" s="240">
        <f>+E38-1147.03</f>
        <v>438.55600000000004</v>
      </c>
      <c r="E38" s="240">
        <v>1585.586</v>
      </c>
      <c r="F38" s="240">
        <f>+G38-1286.441+275</f>
        <v>377.19900000000007</v>
      </c>
      <c r="G38" s="240">
        <v>1388.64</v>
      </c>
      <c r="H38" s="157">
        <f t="shared" si="2"/>
        <v>0.16266480027783733</v>
      </c>
      <c r="I38" s="158">
        <f t="shared" si="3"/>
        <v>0.1418265353151284</v>
      </c>
      <c r="M38" s="67"/>
      <c r="N38" s="68"/>
    </row>
    <row r="39" spans="1:14" ht="24" customHeight="1">
      <c r="A39" s="64">
        <v>11</v>
      </c>
      <c r="B39" s="65" t="s">
        <v>11</v>
      </c>
      <c r="C39" s="66" t="s">
        <v>23</v>
      </c>
      <c r="D39" s="240">
        <f>SUM(D37:D38)</f>
        <v>1588.6439999999998</v>
      </c>
      <c r="E39" s="240">
        <f>SUM(E37:E38)</f>
        <v>7053.134</v>
      </c>
      <c r="F39" s="240">
        <f>SUM(F37:F38)</f>
        <v>1508.0609999999997</v>
      </c>
      <c r="G39" s="240">
        <f>SUM(G37:G38)</f>
        <v>6691.8</v>
      </c>
      <c r="H39" s="157">
        <f t="shared" si="2"/>
        <v>5.3434841163586953E-2</v>
      </c>
      <c r="I39" s="158">
        <f t="shared" si="3"/>
        <v>5.3996533070324849E-2</v>
      </c>
      <c r="M39" s="67"/>
      <c r="N39" s="68"/>
    </row>
    <row r="40" spans="1:14" ht="31.5" customHeight="1" thickBot="1">
      <c r="A40" s="69">
        <v>12</v>
      </c>
      <c r="B40" s="70" t="s">
        <v>12</v>
      </c>
      <c r="C40" s="71" t="s">
        <v>23</v>
      </c>
      <c r="D40" s="241">
        <f>D32+D39</f>
        <v>2825.751999999999</v>
      </c>
      <c r="E40" s="241">
        <f>E32+E39</f>
        <v>12714.342000000001</v>
      </c>
      <c r="F40" s="241">
        <f>F32+F39</f>
        <v>3269.7959999999994</v>
      </c>
      <c r="G40" s="241">
        <f>G32+G39</f>
        <v>12640.8</v>
      </c>
      <c r="H40" s="159">
        <f t="shared" si="2"/>
        <v>-0.13580174420667235</v>
      </c>
      <c r="I40" s="160">
        <f t="shared" si="3"/>
        <v>5.8178279855706349E-3</v>
      </c>
    </row>
    <row r="41" spans="1:14">
      <c r="D41" s="136"/>
      <c r="E41" s="136"/>
      <c r="H41" s="136"/>
      <c r="I41" s="136"/>
    </row>
    <row r="43" spans="1:14" ht="12.75" customHeight="1">
      <c r="A43" s="345"/>
      <c r="B43" s="345"/>
    </row>
    <row r="52" spans="4:6" ht="23.25">
      <c r="D52" s="120">
        <v>1639.71</v>
      </c>
      <c r="E52" s="120">
        <v>5096.3599999999997</v>
      </c>
    </row>
    <row r="57" spans="4:6" ht="26.25">
      <c r="D57" s="83">
        <v>335.74</v>
      </c>
      <c r="E57" s="83">
        <v>335.74</v>
      </c>
      <c r="F57" s="121">
        <f>D40-D52</f>
        <v>1186.041999999999</v>
      </c>
    </row>
    <row r="58" spans="4:6" ht="26.25">
      <c r="D58" s="83">
        <v>346.72</v>
      </c>
      <c r="E58" s="83">
        <v>346.72</v>
      </c>
      <c r="F58" s="121">
        <f>E40-E52</f>
        <v>7617.9820000000009</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D19:D20"/>
    <mergeCell ref="A43:B43"/>
    <mergeCell ref="H11:I11"/>
    <mergeCell ref="H12:H13"/>
    <mergeCell ref="I12:I13"/>
    <mergeCell ref="D13:E13"/>
    <mergeCell ref="D11:E11"/>
    <mergeCell ref="E19:E20"/>
  </mergeCells>
  <phoneticPr fontId="3" type="noConversion"/>
  <printOptions horizontalCentered="1" verticalCentered="1"/>
  <pageMargins left="0.25" right="0.25" top="0.67500000000000004" bottom="0.25" header="0.5" footer="0.5"/>
  <pageSetup scale="5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9" zoomScale="60" zoomScaleNormal="50" workbookViewId="0">
      <selection activeCell="E25" sqref="E25"/>
    </sheetView>
  </sheetViews>
  <sheetFormatPr defaultColWidth="9.140625"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0" width="12.5703125" style="58" bestFit="1" customWidth="1"/>
    <col min="11" max="11" width="17.85546875" style="58" bestFit="1" customWidth="1"/>
    <col min="12" max="12" width="14.7109375" style="58" bestFit="1" customWidth="1"/>
    <col min="13"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13" ht="33">
      <c r="I2" s="59" t="s">
        <v>22</v>
      </c>
    </row>
    <row r="5" spans="1:13" ht="30">
      <c r="A5" s="365" t="s">
        <v>0</v>
      </c>
      <c r="B5" s="365"/>
      <c r="C5" s="365"/>
      <c r="D5" s="365"/>
      <c r="E5" s="365"/>
      <c r="F5" s="365"/>
      <c r="G5" s="365"/>
      <c r="H5" s="365"/>
      <c r="I5" s="365"/>
    </row>
    <row r="7" spans="1:13" ht="27.75">
      <c r="A7" s="374" t="s">
        <v>20</v>
      </c>
      <c r="B7" s="374"/>
      <c r="C7" s="374"/>
      <c r="D7" s="374"/>
      <c r="E7" s="374"/>
      <c r="F7" s="374"/>
      <c r="G7" s="374"/>
      <c r="H7" s="374"/>
      <c r="I7" s="374"/>
      <c r="J7" s="230"/>
      <c r="K7" s="230"/>
      <c r="L7" s="229"/>
      <c r="M7" s="123"/>
    </row>
    <row r="9" spans="1:13" ht="27.75">
      <c r="A9" s="374" t="s">
        <v>19</v>
      </c>
      <c r="B9" s="374"/>
      <c r="C9" s="374"/>
      <c r="D9" s="374"/>
      <c r="E9" s="374"/>
      <c r="F9" s="374"/>
      <c r="G9" s="374"/>
      <c r="H9" s="374"/>
      <c r="I9" s="374"/>
    </row>
    <row r="10" spans="1:13" ht="13.5" thickBot="1"/>
    <row r="11" spans="1:13" ht="21.6" customHeight="1">
      <c r="A11" s="60"/>
      <c r="B11" s="61"/>
      <c r="C11" s="61"/>
      <c r="D11" s="359" t="s">
        <v>16</v>
      </c>
      <c r="E11" s="359"/>
      <c r="F11" s="359" t="s">
        <v>83</v>
      </c>
      <c r="G11" s="359"/>
      <c r="H11" s="359" t="s">
        <v>17</v>
      </c>
      <c r="I11" s="360"/>
    </row>
    <row r="12" spans="1:13" ht="21.6" customHeight="1">
      <c r="A12" s="62"/>
      <c r="B12" s="54"/>
      <c r="C12" s="54"/>
      <c r="D12" s="54" t="s">
        <v>14</v>
      </c>
      <c r="E12" s="54" t="s">
        <v>15</v>
      </c>
      <c r="F12" s="54" t="s">
        <v>14</v>
      </c>
      <c r="G12" s="54" t="s">
        <v>15</v>
      </c>
      <c r="H12" s="361" t="s">
        <v>14</v>
      </c>
      <c r="I12" s="362" t="s">
        <v>15</v>
      </c>
    </row>
    <row r="13" spans="1:13" ht="21.6" customHeight="1">
      <c r="A13" s="62" t="s">
        <v>45</v>
      </c>
      <c r="B13" s="63" t="s">
        <v>121</v>
      </c>
      <c r="C13" s="54"/>
      <c r="D13" s="339" t="str">
        <f>+'SHEET-4'!D13:E13</f>
        <v>Jan to Mar-24</v>
      </c>
      <c r="E13" s="339"/>
      <c r="F13" s="339" t="str">
        <f>+'SHEET-4'!F13:G13</f>
        <v>Jan to Mar-23</v>
      </c>
      <c r="G13" s="339"/>
      <c r="H13" s="361"/>
      <c r="I13" s="362"/>
    </row>
    <row r="14" spans="1:13" ht="21.6" customHeight="1">
      <c r="A14" s="64">
        <v>1</v>
      </c>
      <c r="B14" s="65" t="s">
        <v>4</v>
      </c>
      <c r="C14" s="66" t="s">
        <v>13</v>
      </c>
      <c r="D14" s="169">
        <v>1173.51</v>
      </c>
      <c r="E14" s="169">
        <v>4964.91</v>
      </c>
      <c r="F14" s="238">
        <f>+G14-3360.88</f>
        <v>1235.4399999999996</v>
      </c>
      <c r="G14" s="238">
        <v>4596.32</v>
      </c>
      <c r="H14" s="157">
        <f>(D14-F14)/F14</f>
        <v>-5.0127889658744762E-2</v>
      </c>
      <c r="I14" s="158">
        <f>(E14-G14)/G14</f>
        <v>8.0192414801406375E-2</v>
      </c>
    </row>
    <row r="15" spans="1:13" ht="21.6" customHeight="1">
      <c r="A15" s="64">
        <v>2</v>
      </c>
      <c r="B15" s="65" t="s">
        <v>82</v>
      </c>
      <c r="C15" s="66" t="s">
        <v>13</v>
      </c>
      <c r="D15" s="169">
        <v>0</v>
      </c>
      <c r="E15" s="169">
        <v>0</v>
      </c>
      <c r="F15" s="233">
        <v>0</v>
      </c>
      <c r="G15" s="233">
        <v>0</v>
      </c>
      <c r="H15" s="191" t="e">
        <f t="shared" ref="H15:I25" si="0">(D15-F15)/F15</f>
        <v>#DIV/0!</v>
      </c>
      <c r="I15" s="192" t="e">
        <f t="shared" si="0"/>
        <v>#DIV/0!</v>
      </c>
    </row>
    <row r="16" spans="1:13" ht="21.6" customHeight="1">
      <c r="A16" s="64">
        <v>3</v>
      </c>
      <c r="B16" s="65" t="s">
        <v>7</v>
      </c>
      <c r="C16" s="66" t="s">
        <v>13</v>
      </c>
      <c r="D16" s="169">
        <v>0</v>
      </c>
      <c r="E16" s="169">
        <v>0</v>
      </c>
      <c r="F16" s="233">
        <v>0</v>
      </c>
      <c r="G16" s="233">
        <v>0</v>
      </c>
      <c r="H16" s="157">
        <v>0</v>
      </c>
      <c r="I16" s="158">
        <v>0</v>
      </c>
    </row>
    <row r="17" spans="1:18" ht="24" customHeight="1">
      <c r="A17" s="64">
        <v>4</v>
      </c>
      <c r="B17" s="65" t="s">
        <v>8</v>
      </c>
      <c r="C17" s="66" t="s">
        <v>13</v>
      </c>
      <c r="D17" s="169">
        <f>SUM(D14:D16)</f>
        <v>1173.51</v>
      </c>
      <c r="E17" s="169">
        <f>SUM(E14:E16)</f>
        <v>4964.91</v>
      </c>
      <c r="F17" s="264">
        <f>SUM(F14:F16)</f>
        <v>1235.4399999999996</v>
      </c>
      <c r="G17" s="264">
        <f>SUM(G14:G16)</f>
        <v>4596.32</v>
      </c>
      <c r="H17" s="157">
        <f t="shared" si="0"/>
        <v>-5.0127889658744762E-2</v>
      </c>
      <c r="I17" s="158">
        <f t="shared" si="0"/>
        <v>8.0192414801406375E-2</v>
      </c>
    </row>
    <row r="18" spans="1:18" ht="21.6" customHeight="1">
      <c r="A18" s="64">
        <v>5</v>
      </c>
      <c r="B18" s="65" t="s">
        <v>2</v>
      </c>
      <c r="C18" s="66" t="s">
        <v>13</v>
      </c>
      <c r="D18" s="238">
        <v>346.41</v>
      </c>
      <c r="E18" s="238">
        <v>2024.73</v>
      </c>
      <c r="F18" s="238">
        <f>+G18-1497.14</f>
        <v>327.99</v>
      </c>
      <c r="G18" s="238">
        <v>1825.13</v>
      </c>
      <c r="H18" s="157">
        <f t="shared" si="0"/>
        <v>5.6160248788072853E-2</v>
      </c>
      <c r="I18" s="158">
        <f t="shared" si="0"/>
        <v>0.10936207283864706</v>
      </c>
      <c r="O18" s="67"/>
      <c r="P18" s="68"/>
    </row>
    <row r="19" spans="1:18" ht="21.6" customHeight="1">
      <c r="A19" s="64">
        <v>6</v>
      </c>
      <c r="B19" s="65" t="s">
        <v>3</v>
      </c>
      <c r="C19" s="66" t="s">
        <v>13</v>
      </c>
      <c r="D19" s="342">
        <v>456.67</v>
      </c>
      <c r="E19" s="342">
        <v>1789.04</v>
      </c>
      <c r="F19" s="342">
        <f>+G19-1225.25</f>
        <v>359.78999999999996</v>
      </c>
      <c r="G19" s="342">
        <v>1585.04</v>
      </c>
      <c r="H19" s="375">
        <f t="shared" si="0"/>
        <v>0.26926818421857213</v>
      </c>
      <c r="I19" s="366">
        <f t="shared" si="0"/>
        <v>0.12870337657093828</v>
      </c>
      <c r="O19" s="67"/>
      <c r="P19" s="68"/>
    </row>
    <row r="20" spans="1:18" ht="21.6" customHeight="1">
      <c r="A20" s="64">
        <v>7</v>
      </c>
      <c r="B20" s="65" t="s">
        <v>1</v>
      </c>
      <c r="C20" s="66" t="s">
        <v>13</v>
      </c>
      <c r="D20" s="344"/>
      <c r="E20" s="344"/>
      <c r="F20" s="344"/>
      <c r="G20" s="344"/>
      <c r="H20" s="376"/>
      <c r="I20" s="367"/>
      <c r="O20" s="67"/>
      <c r="P20" s="68"/>
    </row>
    <row r="21" spans="1:18" ht="21.6" customHeight="1">
      <c r="A21" s="64">
        <v>8</v>
      </c>
      <c r="B21" s="65" t="s">
        <v>119</v>
      </c>
      <c r="C21" s="66" t="s">
        <v>13</v>
      </c>
      <c r="D21" s="264">
        <f>40.89+54.87+16</f>
        <v>111.75999999999999</v>
      </c>
      <c r="E21" s="264">
        <v>340.17</v>
      </c>
      <c r="F21" s="238">
        <f>+G21-227.59</f>
        <v>74.66</v>
      </c>
      <c r="G21" s="238">
        <v>302.25</v>
      </c>
      <c r="H21" s="157">
        <f t="shared" si="0"/>
        <v>0.49691936780069645</v>
      </c>
      <c r="I21" s="158">
        <f t="shared" si="0"/>
        <v>0.12545905707196034</v>
      </c>
    </row>
    <row r="22" spans="1:18" ht="24" customHeight="1">
      <c r="A22" s="64">
        <v>9</v>
      </c>
      <c r="B22" s="65" t="s">
        <v>10</v>
      </c>
      <c r="C22" s="66" t="s">
        <v>13</v>
      </c>
      <c r="D22" s="169">
        <f>SUM(D18:D21)</f>
        <v>914.84</v>
      </c>
      <c r="E22" s="169">
        <f>SUM(E18:E21)</f>
        <v>4153.9399999999996</v>
      </c>
      <c r="F22" s="264">
        <f>SUM(F18:F21)</f>
        <v>762.43999999999994</v>
      </c>
      <c r="G22" s="264">
        <f>SUM(G18:G21)</f>
        <v>3712.42</v>
      </c>
      <c r="H22" s="157">
        <f t="shared" si="0"/>
        <v>0.19988458108179016</v>
      </c>
      <c r="I22" s="158">
        <f t="shared" si="0"/>
        <v>0.11893050894025986</v>
      </c>
      <c r="O22" s="67"/>
      <c r="P22" s="68"/>
    </row>
    <row r="23" spans="1:18" ht="21.6" customHeight="1">
      <c r="A23" s="64">
        <v>10</v>
      </c>
      <c r="B23" s="65" t="s">
        <v>108</v>
      </c>
      <c r="C23" s="66" t="s">
        <v>13</v>
      </c>
      <c r="D23" s="169">
        <v>112.04</v>
      </c>
      <c r="E23" s="169">
        <v>598.78</v>
      </c>
      <c r="F23" s="238">
        <f>+G23-479.4</f>
        <v>154.88999999999999</v>
      </c>
      <c r="G23" s="238">
        <v>634.29</v>
      </c>
      <c r="H23" s="157">
        <f t="shared" si="0"/>
        <v>-0.27664794370198192</v>
      </c>
      <c r="I23" s="158">
        <f t="shared" si="0"/>
        <v>-5.5983855964937164E-2</v>
      </c>
      <c r="O23" s="67"/>
      <c r="P23" s="68"/>
    </row>
    <row r="24" spans="1:18" ht="24" customHeight="1">
      <c r="A24" s="64">
        <v>11</v>
      </c>
      <c r="B24" s="65" t="s">
        <v>11</v>
      </c>
      <c r="C24" s="66" t="s">
        <v>13</v>
      </c>
      <c r="D24" s="169">
        <f>SUM(D22:D23)</f>
        <v>1026.8800000000001</v>
      </c>
      <c r="E24" s="214">
        <f>SUM(E22:E23)</f>
        <v>4752.7199999999993</v>
      </c>
      <c r="F24" s="264">
        <f>SUM(F22:F23)</f>
        <v>917.32999999999993</v>
      </c>
      <c r="G24" s="264">
        <f>SUM(G22:G23)</f>
        <v>4346.71</v>
      </c>
      <c r="H24" s="157">
        <f t="shared" si="0"/>
        <v>0.11942267232075719</v>
      </c>
      <c r="I24" s="158">
        <f t="shared" si="0"/>
        <v>9.3406277391406209E-2</v>
      </c>
      <c r="O24" s="67"/>
      <c r="P24" s="68"/>
    </row>
    <row r="25" spans="1:18" ht="31.5" customHeight="1" thickBot="1">
      <c r="A25" s="69">
        <v>12</v>
      </c>
      <c r="B25" s="70" t="s">
        <v>12</v>
      </c>
      <c r="C25" s="71" t="s">
        <v>13</v>
      </c>
      <c r="D25" s="57">
        <f>D17+D24</f>
        <v>2200.3900000000003</v>
      </c>
      <c r="E25" s="57">
        <f>E17+E24</f>
        <v>9717.6299999999992</v>
      </c>
      <c r="F25" s="57">
        <f>F17+F24</f>
        <v>2152.7699999999995</v>
      </c>
      <c r="G25" s="57">
        <f>G17+G24</f>
        <v>8943.0299999999988</v>
      </c>
      <c r="H25" s="159">
        <f t="shared" si="0"/>
        <v>2.2120337983156962E-2</v>
      </c>
      <c r="I25" s="160">
        <f t="shared" si="0"/>
        <v>8.6614939232005306E-2</v>
      </c>
      <c r="K25" s="232"/>
    </row>
    <row r="26" spans="1:18" ht="15" customHeight="1">
      <c r="A26" s="55"/>
      <c r="B26" s="72"/>
      <c r="C26" s="73"/>
      <c r="D26" s="137"/>
      <c r="E26" s="137"/>
      <c r="F26" s="55"/>
      <c r="G26" s="55"/>
      <c r="H26" s="137"/>
      <c r="I26" s="137"/>
    </row>
    <row r="27" spans="1:18" ht="28.5" customHeight="1">
      <c r="A27" s="74" t="s">
        <v>46</v>
      </c>
      <c r="B27" s="75" t="s">
        <v>18</v>
      </c>
      <c r="C27" s="73"/>
      <c r="D27" s="55"/>
      <c r="E27" s="55"/>
      <c r="F27" s="55"/>
      <c r="G27" s="55"/>
      <c r="H27" s="137"/>
      <c r="I27" s="137"/>
    </row>
    <row r="28" spans="1:18" ht="15" customHeight="1" thickBot="1">
      <c r="A28" s="55"/>
      <c r="B28" s="72"/>
      <c r="C28" s="73"/>
      <c r="D28" s="55"/>
      <c r="E28" s="55"/>
      <c r="F28" s="55"/>
      <c r="G28" s="55"/>
      <c r="H28" s="137"/>
      <c r="I28" s="137"/>
    </row>
    <row r="29" spans="1:18" ht="21.6" customHeight="1">
      <c r="A29" s="76">
        <v>1</v>
      </c>
      <c r="B29" s="77" t="s">
        <v>4</v>
      </c>
      <c r="C29" s="78" t="s">
        <v>21</v>
      </c>
      <c r="D29" s="185">
        <f>D14/'SHEET-4'!D29*1000</f>
        <v>948.59139218241307</v>
      </c>
      <c r="E29" s="56">
        <f>E14/'SHEET-4'!E29*1000</f>
        <v>877.00540238055203</v>
      </c>
      <c r="F29" s="56">
        <f>F14/'SHEET-4'!F29*1000</f>
        <v>701.26324333682408</v>
      </c>
      <c r="G29" s="56">
        <f>G14/'SHEET-4'!G29*1000</f>
        <v>772.62060850563114</v>
      </c>
      <c r="H29" s="183">
        <f>(D29-F29)/F29</f>
        <v>0.35268945177951483</v>
      </c>
      <c r="I29" s="184">
        <f>(E29-G29)/G29</f>
        <v>0.13510485317860907</v>
      </c>
      <c r="N29" s="79">
        <f>(D14/'SHEET-4'!D29)*1000</f>
        <v>948.59139218241307</v>
      </c>
      <c r="O29" s="79">
        <f>(E14/'SHEET-4'!E29)*1000</f>
        <v>877.00540238055203</v>
      </c>
      <c r="P29" s="79">
        <f>(F14/'SHEET-4'!F29)*1000</f>
        <v>701.26324333682408</v>
      </c>
      <c r="Q29" s="79">
        <f>(G14/'SHEET-4'!G29)*1000</f>
        <v>772.62060850563114</v>
      </c>
      <c r="R29" s="80"/>
    </row>
    <row r="30" spans="1:18" ht="21.6" customHeight="1">
      <c r="A30" s="64">
        <v>2</v>
      </c>
      <c r="B30" s="65" t="s">
        <v>82</v>
      </c>
      <c r="C30" s="81" t="s">
        <v>21</v>
      </c>
      <c r="D30" s="150">
        <v>0</v>
      </c>
      <c r="E30" s="169">
        <v>0</v>
      </c>
      <c r="F30" s="198">
        <v>0</v>
      </c>
      <c r="G30" s="198">
        <v>0</v>
      </c>
      <c r="H30" s="191" t="e">
        <f t="shared" ref="H30:I40" si="1">(D30-F30)/F30</f>
        <v>#DIV/0!</v>
      </c>
      <c r="I30" s="192" t="e">
        <f t="shared" si="1"/>
        <v>#DIV/0!</v>
      </c>
      <c r="N30" s="79" t="e">
        <f>(D15/'SHEET-4'!D30)*1000</f>
        <v>#DIV/0!</v>
      </c>
      <c r="O30" s="79" t="e">
        <f>(E15/'SHEET-4'!E30)*1000</f>
        <v>#DIV/0!</v>
      </c>
      <c r="P30" s="79" t="e">
        <f>(F15/'SHEET-4'!F30)*1000</f>
        <v>#DIV/0!</v>
      </c>
      <c r="R30" s="80"/>
    </row>
    <row r="31" spans="1:18" ht="21.6" customHeight="1">
      <c r="A31" s="64">
        <v>3</v>
      </c>
      <c r="B31" s="65" t="s">
        <v>7</v>
      </c>
      <c r="C31" s="81" t="s">
        <v>21</v>
      </c>
      <c r="D31" s="150">
        <v>0</v>
      </c>
      <c r="E31" s="169">
        <v>0</v>
      </c>
      <c r="F31" s="198">
        <v>0</v>
      </c>
      <c r="G31" s="198">
        <f t="shared" ref="G31" si="2">F31</f>
        <v>0</v>
      </c>
      <c r="H31" s="157">
        <v>0</v>
      </c>
      <c r="I31" s="158">
        <v>0</v>
      </c>
      <c r="N31" s="79" t="e">
        <f>(D16/'SHEET-4'!D31)*1000</f>
        <v>#DIV/0!</v>
      </c>
      <c r="O31" s="79" t="e">
        <f>(E16/'SHEET-4'!E31)*1000</f>
        <v>#DIV/0!</v>
      </c>
      <c r="P31" s="79" t="e">
        <f>(F16/'SHEET-4'!F31)*1000</f>
        <v>#DIV/0!</v>
      </c>
      <c r="R31" s="80"/>
    </row>
    <row r="32" spans="1:18" ht="24" customHeight="1">
      <c r="A32" s="64">
        <v>4</v>
      </c>
      <c r="B32" s="65" t="s">
        <v>8</v>
      </c>
      <c r="C32" s="81" t="s">
        <v>21</v>
      </c>
      <c r="D32" s="150">
        <f>D17/'SHEET-4'!D32*1000</f>
        <v>948.59139218241307</v>
      </c>
      <c r="E32" s="150">
        <f>E17/'SHEET-4'!E32*1000</f>
        <v>877.00540238055203</v>
      </c>
      <c r="F32" s="197">
        <f>F17/'SHEET-4'!F32*1000</f>
        <v>701.26324333682408</v>
      </c>
      <c r="G32" s="197">
        <f>G17/'SHEET-4'!G32*1000</f>
        <v>772.62060850563114</v>
      </c>
      <c r="H32" s="157">
        <f t="shared" si="1"/>
        <v>0.35268945177951483</v>
      </c>
      <c r="I32" s="158">
        <f t="shared" si="1"/>
        <v>0.13510485317860907</v>
      </c>
      <c r="N32" s="79">
        <f>(D17/'SHEET-4'!D32)*1000</f>
        <v>948.59139218241307</v>
      </c>
      <c r="O32" s="79">
        <f>(E17/'SHEET-4'!E32)*1000</f>
        <v>877.00540238055203</v>
      </c>
      <c r="P32" s="79">
        <f>(F17/'SHEET-4'!F32)*1000</f>
        <v>701.26324333682408</v>
      </c>
      <c r="R32" s="80"/>
    </row>
    <row r="33" spans="1:18" ht="21.6" customHeight="1">
      <c r="A33" s="64">
        <v>5</v>
      </c>
      <c r="B33" s="65" t="s">
        <v>2</v>
      </c>
      <c r="C33" s="81" t="s">
        <v>21</v>
      </c>
      <c r="D33" s="150">
        <f>D18/'SHEET-4'!D33*1000</f>
        <v>638.03217696409342</v>
      </c>
      <c r="E33" s="169">
        <f>E18/'SHEET-4'!E33*1000</f>
        <v>686.74839779736362</v>
      </c>
      <c r="F33" s="198">
        <f>F18/'SHEET-4'!F33*1000</f>
        <v>646.64248255195014</v>
      </c>
      <c r="G33" s="202">
        <f>G18/'SHEET-4'!G33*1000</f>
        <v>627.12132301147983</v>
      </c>
      <c r="H33" s="157">
        <f t="shared" si="1"/>
        <v>-1.3315403519231321E-2</v>
      </c>
      <c r="I33" s="158">
        <f t="shared" si="1"/>
        <v>9.5080604976961192E-2</v>
      </c>
      <c r="N33" s="79">
        <f>(D18/'SHEET-4'!D33)*1000</f>
        <v>638.03217696409342</v>
      </c>
      <c r="O33" s="79">
        <f>(E18/'SHEET-4'!E33)*1000</f>
        <v>686.74839779736362</v>
      </c>
      <c r="P33" s="79">
        <f>(F18/'SHEET-4'!F33)*1000</f>
        <v>646.64248255195014</v>
      </c>
      <c r="R33" s="80"/>
    </row>
    <row r="34" spans="1:18" ht="21.6" customHeight="1">
      <c r="A34" s="64">
        <v>6</v>
      </c>
      <c r="B34" s="65" t="s">
        <v>3</v>
      </c>
      <c r="C34" s="81" t="s">
        <v>21</v>
      </c>
      <c r="D34" s="377">
        <f>D19/'SHEET-4'!D34*1000</f>
        <v>785.16361085512324</v>
      </c>
      <c r="E34" s="378">
        <f>E19/'SHEET-4'!E34*1000</f>
        <v>870.20897195061571</v>
      </c>
      <c r="F34" s="342">
        <f>F19/'SHEET-4'!F34:F35*1000</f>
        <v>600.09907414048178</v>
      </c>
      <c r="G34" s="379">
        <f>G19/'SHEET-4'!G34*1000</f>
        <v>801.35088677222996</v>
      </c>
      <c r="H34" s="381">
        <f t="shared" si="1"/>
        <v>0.30838997207204205</v>
      </c>
      <c r="I34" s="382">
        <f t="shared" si="1"/>
        <v>8.5927508554635768E-2</v>
      </c>
      <c r="N34" s="79">
        <f>(D19/'SHEET-4'!D34)*1000</f>
        <v>785.16361085512324</v>
      </c>
      <c r="O34" s="79">
        <f>(E19/'SHEET-4'!E34)*1000</f>
        <v>870.20897195061571</v>
      </c>
      <c r="P34" s="79">
        <f>(F19/'SHEET-4'!F34)*1000</f>
        <v>600.09907414048178</v>
      </c>
      <c r="R34" s="80"/>
    </row>
    <row r="35" spans="1:18" ht="21.6" customHeight="1">
      <c r="A35" s="64">
        <v>7</v>
      </c>
      <c r="B35" s="65" t="s">
        <v>1</v>
      </c>
      <c r="C35" s="81" t="s">
        <v>21</v>
      </c>
      <c r="D35" s="377"/>
      <c r="E35" s="378"/>
      <c r="F35" s="344"/>
      <c r="G35" s="380"/>
      <c r="H35" s="381"/>
      <c r="I35" s="382"/>
      <c r="N35" s="79" t="e">
        <f>(D20/'SHEET-4'!D35)*1000</f>
        <v>#DIV/0!</v>
      </c>
      <c r="O35" s="79" t="e">
        <f>(E20/'SHEET-4'!E35)*1000</f>
        <v>#DIV/0!</v>
      </c>
      <c r="P35" s="79" t="e">
        <f>(F20/'SHEET-4'!F35)*1000</f>
        <v>#DIV/0!</v>
      </c>
      <c r="R35" s="80"/>
    </row>
    <row r="36" spans="1:18" ht="21.6" customHeight="1">
      <c r="A36" s="64">
        <v>8</v>
      </c>
      <c r="B36" s="65" t="s">
        <v>119</v>
      </c>
      <c r="C36" s="81" t="s">
        <v>21</v>
      </c>
      <c r="D36" s="150">
        <f>D21/'SHEET-4'!D36*1000</f>
        <v>4377.7664616710408</v>
      </c>
      <c r="E36" s="169">
        <f>E21/'SHEET-4'!E36*1000</f>
        <v>734.09165949126975</v>
      </c>
      <c r="F36" s="198">
        <f>F21/'SHEET-4'!F36*1000</f>
        <v>3099.0826449711499</v>
      </c>
      <c r="G36" s="202">
        <f>G21/'SHEET-4'!G36*1000</f>
        <v>728.54147082218526</v>
      </c>
      <c r="H36" s="157">
        <f t="shared" si="1"/>
        <v>0.41260074776476136</v>
      </c>
      <c r="I36" s="158">
        <f t="shared" si="1"/>
        <v>7.6182192659820774E-3</v>
      </c>
      <c r="N36" s="79">
        <f>(D21/'SHEET-4'!D36)*1000</f>
        <v>4377.7664616710408</v>
      </c>
      <c r="O36" s="79">
        <f>(E21/'SHEET-4'!E36)*1000</f>
        <v>734.09165949126975</v>
      </c>
      <c r="P36" s="79">
        <f>(F21/'SHEET-4'!F36)*1000</f>
        <v>3099.0826449711499</v>
      </c>
      <c r="R36" s="80"/>
    </row>
    <row r="37" spans="1:18" ht="24" customHeight="1">
      <c r="A37" s="64">
        <v>9</v>
      </c>
      <c r="B37" s="65" t="s">
        <v>10</v>
      </c>
      <c r="C37" s="81" t="s">
        <v>21</v>
      </c>
      <c r="D37" s="150">
        <f>D22/'SHEET-4'!D37*1000</f>
        <v>795.45217409450436</v>
      </c>
      <c r="E37" s="169">
        <f>E22/'SHEET-4'!E37*1000</f>
        <v>759.74458751893906</v>
      </c>
      <c r="F37" s="198">
        <f>F22/'SHEET-4'!F37*1000</f>
        <v>674.21135381682302</v>
      </c>
      <c r="G37" s="202">
        <f>G22/'SHEET-4'!G37*1000</f>
        <v>700.03922189788739</v>
      </c>
      <c r="H37" s="157">
        <f t="shared" si="1"/>
        <v>0.17982613254926191</v>
      </c>
      <c r="I37" s="158">
        <f t="shared" si="1"/>
        <v>8.5288600628952632E-2</v>
      </c>
      <c r="N37" s="79">
        <f>(D22/'SHEET-4'!D37)*1000</f>
        <v>795.45217409450436</v>
      </c>
      <c r="O37" s="79">
        <f>(E22/'SHEET-4'!E37)*1000</f>
        <v>759.74458751893906</v>
      </c>
      <c r="P37" s="79">
        <f>(F22/'SHEET-4'!F37)*1000</f>
        <v>674.21135381682302</v>
      </c>
      <c r="R37" s="80"/>
    </row>
    <row r="38" spans="1:18" ht="21.6" customHeight="1">
      <c r="A38" s="64">
        <v>10</v>
      </c>
      <c r="B38" s="65" t="s">
        <v>5</v>
      </c>
      <c r="C38" s="81" t="s">
        <v>21</v>
      </c>
      <c r="D38" s="150">
        <f>D23/'SHEET-4'!D38*1000</f>
        <v>255.47478543219111</v>
      </c>
      <c r="E38" s="169">
        <f>E23/'SHEET-4'!E38*1000</f>
        <v>377.63956038966035</v>
      </c>
      <c r="F38" s="218">
        <f>F23/'SHEET-4'!F38*1000</f>
        <v>410.63205363746977</v>
      </c>
      <c r="G38" s="202">
        <f>G23/'SHEET-4'!G38*1000</f>
        <v>456.77065330107149</v>
      </c>
      <c r="H38" s="157">
        <f t="shared" si="1"/>
        <v>-0.37784987029351746</v>
      </c>
      <c r="I38" s="158">
        <f t="shared" si="1"/>
        <v>-0.17324031730044931</v>
      </c>
      <c r="N38" s="79">
        <f>(D23/'SHEET-4'!D38)*1000</f>
        <v>255.47478543219111</v>
      </c>
      <c r="O38" s="79">
        <f>(E23/'SHEET-4'!E38)*1000</f>
        <v>377.63956038966035</v>
      </c>
      <c r="P38" s="79">
        <f>(F23/'SHEET-4'!F38)*1000</f>
        <v>410.63205363746977</v>
      </c>
      <c r="R38" s="80"/>
    </row>
    <row r="39" spans="1:18" ht="24" customHeight="1">
      <c r="A39" s="64">
        <v>11</v>
      </c>
      <c r="B39" s="65" t="s">
        <v>11</v>
      </c>
      <c r="C39" s="81" t="s">
        <v>21</v>
      </c>
      <c r="D39" s="150">
        <f>D24/'SHEET-4'!D39*1000</f>
        <v>646.38773696309568</v>
      </c>
      <c r="E39" s="169">
        <f>E24/'SHEET-4'!E39*1000</f>
        <v>673.84513040585921</v>
      </c>
      <c r="F39" s="198">
        <f>F24/'SHEET-4'!F39*1000</f>
        <v>608.28441289841726</v>
      </c>
      <c r="G39" s="202">
        <f>G24/'SHEET-4'!G39*1000</f>
        <v>649.55766759317373</v>
      </c>
      <c r="H39" s="157">
        <f t="shared" si="1"/>
        <v>6.2640638584046088E-2</v>
      </c>
      <c r="I39" s="158">
        <f t="shared" si="1"/>
        <v>3.7390772250720357E-2</v>
      </c>
      <c r="N39" s="79">
        <f>(D24/'SHEET-4'!D39)*1000</f>
        <v>646.38773696309568</v>
      </c>
      <c r="O39" s="79">
        <f>(E24/'SHEET-4'!E39)*1000</f>
        <v>673.84513040585921</v>
      </c>
      <c r="P39" s="79">
        <f>(F24/'SHEET-4'!F39)*1000</f>
        <v>608.28441289841726</v>
      </c>
      <c r="R39" s="80"/>
    </row>
    <row r="40" spans="1:18" ht="31.5" customHeight="1" thickBot="1">
      <c r="A40" s="69">
        <v>12</v>
      </c>
      <c r="B40" s="70" t="s">
        <v>12</v>
      </c>
      <c r="C40" s="82" t="s">
        <v>21</v>
      </c>
      <c r="D40" s="186">
        <f>D25/'SHEET-4'!D40*1000</f>
        <v>778.69183141337282</v>
      </c>
      <c r="E40" s="57">
        <f>E25/'SHEET-4'!E40*1000</f>
        <v>764.30459397741538</v>
      </c>
      <c r="F40" s="57">
        <f>F25/'SHEET-4'!F40*1000</f>
        <v>658.3805228216072</v>
      </c>
      <c r="G40" s="202">
        <f>G25/'SHEET-4'!G40*1000</f>
        <v>707.47341940383512</v>
      </c>
      <c r="H40" s="159">
        <f t="shared" si="1"/>
        <v>0.18273825610172981</v>
      </c>
      <c r="I40" s="160">
        <f t="shared" si="1"/>
        <v>8.0329766482916121E-2</v>
      </c>
      <c r="N40" s="79">
        <f>(D25/'SHEET-4'!D40)*1000</f>
        <v>778.69183141337282</v>
      </c>
      <c r="O40" s="79">
        <f>(E25/'SHEET-4'!E40)*1000</f>
        <v>764.30459397741538</v>
      </c>
      <c r="P40" s="79">
        <f>(F25/'SHEET-4'!F40)*1000</f>
        <v>658.3805228216072</v>
      </c>
      <c r="R40" s="80"/>
    </row>
    <row r="41" spans="1:18" ht="23.25">
      <c r="P41" s="80"/>
    </row>
    <row r="42" spans="1:18" ht="23.25">
      <c r="P42" s="80"/>
    </row>
    <row r="43" spans="1:18" ht="12.75" customHeight="1">
      <c r="A43" s="345"/>
      <c r="B43" s="345"/>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19" zoomScale="60" zoomScaleNormal="60" workbookViewId="0">
      <selection activeCell="E51" sqref="E51"/>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92" t="s">
        <v>0</v>
      </c>
      <c r="B5" s="392"/>
      <c r="C5" s="392"/>
      <c r="D5" s="392"/>
      <c r="E5" s="392"/>
      <c r="F5" s="392"/>
      <c r="G5" s="392"/>
      <c r="H5" s="392"/>
      <c r="I5" s="392"/>
      <c r="J5" s="5"/>
    </row>
    <row r="6" spans="1:10" ht="8.25" customHeight="1">
      <c r="A6" s="5"/>
      <c r="B6" s="5"/>
      <c r="C6" s="5"/>
      <c r="D6" s="5"/>
      <c r="E6" s="5"/>
      <c r="F6" s="5"/>
      <c r="G6" s="5"/>
      <c r="H6" s="5"/>
      <c r="I6" s="5"/>
      <c r="J6" s="5"/>
    </row>
    <row r="7" spans="1:10" ht="30">
      <c r="A7" s="394" t="s">
        <v>20</v>
      </c>
      <c r="B7" s="394"/>
      <c r="C7" s="394"/>
      <c r="D7" s="394"/>
      <c r="E7" s="394"/>
      <c r="F7" s="394"/>
      <c r="G7" s="394"/>
      <c r="H7" s="394"/>
      <c r="I7" s="394"/>
      <c r="J7" s="5"/>
    </row>
    <row r="8" spans="1:10" ht="8.25" customHeight="1">
      <c r="A8" s="5"/>
      <c r="B8" s="5"/>
      <c r="C8" s="5"/>
      <c r="D8" s="5"/>
      <c r="E8" s="5"/>
      <c r="F8" s="5"/>
      <c r="G8" s="5"/>
      <c r="H8" s="5"/>
      <c r="I8" s="5"/>
      <c r="J8" s="5"/>
    </row>
    <row r="9" spans="1:10" ht="27.75">
      <c r="A9" s="393" t="s">
        <v>40</v>
      </c>
      <c r="B9" s="393"/>
      <c r="C9" s="393"/>
      <c r="D9" s="393"/>
      <c r="E9" s="393"/>
      <c r="F9" s="393"/>
      <c r="G9" s="393"/>
      <c r="H9" s="393"/>
      <c r="I9" s="393"/>
      <c r="J9" s="5"/>
    </row>
    <row r="10" spans="1:10" ht="13.5" thickBot="1">
      <c r="A10" s="5"/>
      <c r="B10" s="5"/>
      <c r="C10" s="5"/>
      <c r="D10" s="5"/>
      <c r="E10" s="5"/>
      <c r="F10" s="5"/>
      <c r="G10" s="5"/>
      <c r="H10" s="5"/>
      <c r="I10" s="5"/>
      <c r="J10" s="5"/>
    </row>
    <row r="11" spans="1:10" ht="18">
      <c r="A11" s="12"/>
      <c r="B11" s="50"/>
      <c r="C11" s="50"/>
      <c r="D11" s="395" t="s">
        <v>16</v>
      </c>
      <c r="E11" s="395"/>
      <c r="F11" s="395" t="s">
        <v>66</v>
      </c>
      <c r="G11" s="395"/>
      <c r="H11" s="395" t="s">
        <v>17</v>
      </c>
      <c r="I11" s="396"/>
      <c r="J11" s="5"/>
    </row>
    <row r="12" spans="1:10" ht="18">
      <c r="A12" s="13"/>
      <c r="B12" s="51"/>
      <c r="C12" s="51"/>
      <c r="D12" s="51" t="s">
        <v>14</v>
      </c>
      <c r="E12" s="51" t="s">
        <v>15</v>
      </c>
      <c r="F12" s="51" t="s">
        <v>14</v>
      </c>
      <c r="G12" s="51" t="s">
        <v>15</v>
      </c>
      <c r="H12" s="387" t="s">
        <v>14</v>
      </c>
      <c r="I12" s="390" t="s">
        <v>15</v>
      </c>
      <c r="J12" s="5"/>
    </row>
    <row r="13" spans="1:10" ht="27" customHeight="1" thickBot="1">
      <c r="A13" s="15" t="s">
        <v>38</v>
      </c>
      <c r="B13" s="16" t="s">
        <v>39</v>
      </c>
      <c r="C13" s="1"/>
      <c r="D13" s="346" t="str">
        <f>+'SHEET-5'!D13:E13</f>
        <v>Jan to Mar-24</v>
      </c>
      <c r="E13" s="346"/>
      <c r="F13" s="339" t="str">
        <f>+'SHEET-5'!F13:G13</f>
        <v>Jan to Mar-23</v>
      </c>
      <c r="G13" s="339"/>
      <c r="H13" s="388"/>
      <c r="I13" s="391"/>
      <c r="J13" s="5"/>
    </row>
    <row r="14" spans="1:10" ht="23.25">
      <c r="A14" s="127">
        <v>1</v>
      </c>
      <c r="B14" s="128" t="s">
        <v>4</v>
      </c>
      <c r="C14" s="129" t="s">
        <v>35</v>
      </c>
      <c r="D14" s="268">
        <v>96.162408848142206</v>
      </c>
      <c r="E14" s="268">
        <v>93.578356798916147</v>
      </c>
      <c r="F14" s="243">
        <v>92.816360135852335</v>
      </c>
      <c r="G14" s="243">
        <v>92.840764690977451</v>
      </c>
      <c r="H14" s="146">
        <f>(D14-F14)/F14</f>
        <v>3.605020394456717E-2</v>
      </c>
      <c r="I14" s="147">
        <f>(E14-G14)/G14</f>
        <v>7.9447009122963104E-3</v>
      </c>
      <c r="J14" s="5"/>
    </row>
    <row r="15" spans="1:10" ht="23.25">
      <c r="A15" s="13">
        <v>2</v>
      </c>
      <c r="B15" s="14" t="s">
        <v>82</v>
      </c>
      <c r="C15" s="26" t="s">
        <v>35</v>
      </c>
      <c r="D15" s="269">
        <v>0</v>
      </c>
      <c r="E15" s="266">
        <v>0</v>
      </c>
      <c r="F15" s="237">
        <v>0</v>
      </c>
      <c r="G15" s="237">
        <v>0</v>
      </c>
      <c r="H15" s="193" t="e">
        <f t="shared" ref="H15:H18" si="0">(D15-F15)/F15</f>
        <v>#DIV/0!</v>
      </c>
      <c r="I15" s="194" t="e">
        <f t="shared" ref="I15:I25" si="1">(E15-G15)/G15</f>
        <v>#DIV/0!</v>
      </c>
      <c r="J15" s="5"/>
    </row>
    <row r="16" spans="1:10" ht="23.25">
      <c r="A16" s="13">
        <v>3</v>
      </c>
      <c r="B16" s="14" t="s">
        <v>7</v>
      </c>
      <c r="C16" s="26" t="s">
        <v>35</v>
      </c>
      <c r="D16" s="269">
        <v>0</v>
      </c>
      <c r="E16" s="266">
        <v>0</v>
      </c>
      <c r="F16" s="237">
        <v>0</v>
      </c>
      <c r="G16" s="237">
        <v>0</v>
      </c>
      <c r="H16" s="146">
        <v>0</v>
      </c>
      <c r="I16" s="143">
        <v>0</v>
      </c>
      <c r="J16" s="5"/>
    </row>
    <row r="17" spans="1:16" ht="23.25">
      <c r="A17" s="13">
        <v>4</v>
      </c>
      <c r="B17" s="14" t="s">
        <v>8</v>
      </c>
      <c r="C17" s="26" t="s">
        <v>35</v>
      </c>
      <c r="D17" s="269">
        <v>96.162408848142206</v>
      </c>
      <c r="E17" s="269">
        <v>93.578356798916147</v>
      </c>
      <c r="F17" s="237">
        <v>92.816360135852335</v>
      </c>
      <c r="G17" s="237">
        <v>92.840764690977451</v>
      </c>
      <c r="H17" s="146">
        <f t="shared" si="0"/>
        <v>3.605020394456717E-2</v>
      </c>
      <c r="I17" s="143">
        <f t="shared" si="1"/>
        <v>7.9447009122963104E-3</v>
      </c>
      <c r="J17" s="5"/>
    </row>
    <row r="18" spans="1:16" ht="23.25">
      <c r="A18" s="13">
        <v>5</v>
      </c>
      <c r="B18" s="14" t="s">
        <v>2</v>
      </c>
      <c r="C18" s="26" t="s">
        <v>35</v>
      </c>
      <c r="D18" s="269">
        <v>31.283857309594982</v>
      </c>
      <c r="E18" s="266">
        <v>20.03045729542832</v>
      </c>
      <c r="F18" s="220">
        <v>31.180881804238602</v>
      </c>
      <c r="G18" s="220">
        <v>19.620906904906445</v>
      </c>
      <c r="H18" s="146">
        <f t="shared" si="0"/>
        <v>3.3025206279567627E-3</v>
      </c>
      <c r="I18" s="143">
        <f t="shared" si="1"/>
        <v>2.0873163126800352E-2</v>
      </c>
      <c r="J18" s="5"/>
    </row>
    <row r="19" spans="1:16" ht="18" customHeight="1">
      <c r="A19" s="13">
        <v>6</v>
      </c>
      <c r="B19" s="14" t="s">
        <v>3</v>
      </c>
      <c r="C19" s="26" t="s">
        <v>35</v>
      </c>
      <c r="D19" s="385">
        <v>94.792943996733243</v>
      </c>
      <c r="E19" s="385">
        <v>83.214794507519713</v>
      </c>
      <c r="F19" s="385">
        <v>91.124459057102598</v>
      </c>
      <c r="G19" s="385">
        <v>81.452520398098457</v>
      </c>
      <c r="H19" s="384">
        <f>(D19-F19)/F19</f>
        <v>4.025796122786101E-2</v>
      </c>
      <c r="I19" s="383">
        <f t="shared" si="1"/>
        <v>2.1635599497819798E-2</v>
      </c>
      <c r="J19" s="5"/>
    </row>
    <row r="20" spans="1:16" ht="18" customHeight="1">
      <c r="A20" s="13">
        <v>7</v>
      </c>
      <c r="B20" s="14" t="s">
        <v>1</v>
      </c>
      <c r="C20" s="26" t="s">
        <v>35</v>
      </c>
      <c r="D20" s="386"/>
      <c r="E20" s="386"/>
      <c r="F20" s="386"/>
      <c r="G20" s="386"/>
      <c r="H20" s="384"/>
      <c r="I20" s="383"/>
      <c r="J20" s="5"/>
      <c r="P20" s="2"/>
    </row>
    <row r="21" spans="1:16" ht="23.25">
      <c r="A21" s="13">
        <v>8</v>
      </c>
      <c r="B21" s="14" t="s">
        <v>9</v>
      </c>
      <c r="C21" s="26" t="s">
        <v>35</v>
      </c>
      <c r="D21" s="270">
        <v>3.5598169980579133</v>
      </c>
      <c r="E21" s="266">
        <v>3.4966804883228333</v>
      </c>
      <c r="F21" s="220">
        <v>3.6803752897804345</v>
      </c>
      <c r="G21" s="220">
        <v>3.5238244246362802</v>
      </c>
      <c r="H21" s="146">
        <f t="shared" ref="H21:H25" si="2">(D21-F21)/F21</f>
        <v>-3.2757064763825623E-2</v>
      </c>
      <c r="I21" s="143">
        <f t="shared" si="1"/>
        <v>-7.7029763809099653E-3</v>
      </c>
      <c r="J21" s="5"/>
    </row>
    <row r="22" spans="1:16" ht="23.25">
      <c r="A22" s="13">
        <v>9</v>
      </c>
      <c r="B22" s="14" t="s">
        <v>10</v>
      </c>
      <c r="C22" s="26" t="s">
        <v>35</v>
      </c>
      <c r="D22" s="269">
        <v>57.757329636170795</v>
      </c>
      <c r="E22" s="266">
        <v>43.212976390898469</v>
      </c>
      <c r="F22" s="237">
        <v>56.237586112834414</v>
      </c>
      <c r="G22" s="237">
        <v>41.94257381214215</v>
      </c>
      <c r="H22" s="146">
        <f t="shared" si="2"/>
        <v>2.7023626517098109E-2</v>
      </c>
      <c r="I22" s="143">
        <f t="shared" si="1"/>
        <v>3.0289094428166529E-2</v>
      </c>
      <c r="J22" s="5"/>
    </row>
    <row r="23" spans="1:16" ht="23.25">
      <c r="A23" s="13">
        <v>10</v>
      </c>
      <c r="B23" s="14" t="s">
        <v>5</v>
      </c>
      <c r="C23" s="26" t="s">
        <v>35</v>
      </c>
      <c r="D23" s="270">
        <v>15.312212809031788</v>
      </c>
      <c r="E23" s="266">
        <v>16.209177894232617</v>
      </c>
      <c r="F23" s="220">
        <v>12.223787626202958</v>
      </c>
      <c r="G23" s="220">
        <v>28.529238865202089</v>
      </c>
      <c r="H23" s="146">
        <f t="shared" si="2"/>
        <v>0.25265697321249841</v>
      </c>
      <c r="I23" s="143">
        <f t="shared" si="1"/>
        <v>-0.43183980579294723</v>
      </c>
      <c r="J23" s="5"/>
    </row>
    <row r="24" spans="1:16" ht="23.25">
      <c r="A24" s="13">
        <v>11</v>
      </c>
      <c r="B24" s="14" t="s">
        <v>11</v>
      </c>
      <c r="C24" s="26" t="s">
        <v>35</v>
      </c>
      <c r="D24" s="269">
        <v>49.312866507067056</v>
      </c>
      <c r="E24" s="266">
        <v>39.193461892580601</v>
      </c>
      <c r="F24" s="237">
        <v>46.592940609002234</v>
      </c>
      <c r="G24" s="237">
        <v>39.893283639876628</v>
      </c>
      <c r="H24" s="146">
        <f t="shared" si="2"/>
        <v>5.8376351921846821E-2</v>
      </c>
      <c r="I24" s="143">
        <f t="shared" si="1"/>
        <v>-1.7542345062728761E-2</v>
      </c>
      <c r="J24" s="5"/>
    </row>
    <row r="25" spans="1:16" ht="24" thickBot="1">
      <c r="A25" s="15">
        <v>12</v>
      </c>
      <c r="B25" s="16" t="s">
        <v>12</v>
      </c>
      <c r="C25" s="27" t="s">
        <v>35</v>
      </c>
      <c r="D25" s="271">
        <v>76.219276341270088</v>
      </c>
      <c r="E25" s="271">
        <v>67.812796160947514</v>
      </c>
      <c r="F25" s="242">
        <v>72.813107660428926</v>
      </c>
      <c r="G25" s="242">
        <v>67.45280916450254</v>
      </c>
      <c r="H25" s="146">
        <f t="shared" si="2"/>
        <v>4.6779608648571412E-2</v>
      </c>
      <c r="I25" s="142">
        <f t="shared" si="1"/>
        <v>5.3368718205203999E-3</v>
      </c>
      <c r="J25" s="5"/>
    </row>
    <row r="26" spans="1:16" ht="8.25" customHeight="1">
      <c r="A26" s="6"/>
      <c r="B26" s="7"/>
      <c r="C26" s="8"/>
      <c r="D26" s="206"/>
      <c r="E26" s="206"/>
      <c r="F26" s="206"/>
      <c r="G26" s="206"/>
      <c r="H26" s="10"/>
      <c r="I26" s="11"/>
      <c r="J26" s="5"/>
    </row>
    <row r="27" spans="1:16" ht="27" customHeight="1">
      <c r="A27" s="3" t="s">
        <v>6</v>
      </c>
      <c r="B27" s="9" t="s">
        <v>103</v>
      </c>
      <c r="C27" s="8"/>
      <c r="D27" s="206"/>
      <c r="E27" s="206"/>
      <c r="F27" s="206"/>
      <c r="G27" s="206"/>
      <c r="H27" s="10"/>
      <c r="I27" s="11"/>
      <c r="J27" s="5"/>
    </row>
    <row r="28" spans="1:16" ht="9" customHeight="1" thickBot="1">
      <c r="A28" s="6"/>
      <c r="B28" s="7"/>
      <c r="C28" s="8"/>
      <c r="D28" s="206"/>
      <c r="E28" s="206"/>
      <c r="F28" s="206"/>
      <c r="G28" s="206"/>
      <c r="H28" s="10"/>
      <c r="I28" s="145"/>
      <c r="J28" s="5"/>
    </row>
    <row r="29" spans="1:16" ht="23.25">
      <c r="A29" s="12">
        <v>1</v>
      </c>
      <c r="B29" s="17" t="s">
        <v>4</v>
      </c>
      <c r="C29" s="4" t="s">
        <v>35</v>
      </c>
      <c r="D29" s="268">
        <v>419.42732094070482</v>
      </c>
      <c r="E29" s="268">
        <v>419.07122571637456</v>
      </c>
      <c r="F29" s="258">
        <v>418.59257501215484</v>
      </c>
      <c r="G29" s="238">
        <v>418.15774626073789</v>
      </c>
      <c r="H29" s="139">
        <f>(D29-F29)/F29</f>
        <v>1.9941728028160539E-3</v>
      </c>
      <c r="I29" s="140">
        <f>(E29-G29)/G29</f>
        <v>2.1845331428275655E-3</v>
      </c>
      <c r="J29" s="5"/>
    </row>
    <row r="30" spans="1:16" ht="23.25">
      <c r="A30" s="13">
        <v>2</v>
      </c>
      <c r="B30" s="14" t="s">
        <v>82</v>
      </c>
      <c r="C30" s="26" t="s">
        <v>35</v>
      </c>
      <c r="D30" s="269">
        <v>0</v>
      </c>
      <c r="E30" s="266">
        <v>0</v>
      </c>
      <c r="F30" s="258">
        <v>0</v>
      </c>
      <c r="G30" s="238">
        <v>0</v>
      </c>
      <c r="H30" s="190" t="e">
        <f t="shared" ref="H30:H40" si="3">(D30-F30)/F30</f>
        <v>#DIV/0!</v>
      </c>
      <c r="I30" s="194" t="e">
        <f t="shared" ref="I30:I40" si="4">(E30-G30)/G30</f>
        <v>#DIV/0!</v>
      </c>
      <c r="J30" s="5"/>
    </row>
    <row r="31" spans="1:16" ht="23.25">
      <c r="A31" s="13">
        <v>3</v>
      </c>
      <c r="B31" s="14" t="s">
        <v>7</v>
      </c>
      <c r="C31" s="26" t="s">
        <v>35</v>
      </c>
      <c r="D31" s="269">
        <v>0</v>
      </c>
      <c r="E31" s="266">
        <v>0</v>
      </c>
      <c r="F31" s="258">
        <v>0</v>
      </c>
      <c r="G31" s="238">
        <v>0</v>
      </c>
      <c r="H31" s="144">
        <v>0</v>
      </c>
      <c r="I31" s="143">
        <v>0</v>
      </c>
      <c r="J31" s="5"/>
    </row>
    <row r="32" spans="1:16" ht="23.25">
      <c r="A32" s="13">
        <v>4</v>
      </c>
      <c r="B32" s="14" t="s">
        <v>8</v>
      </c>
      <c r="C32" s="26" t="s">
        <v>35</v>
      </c>
      <c r="D32" s="269">
        <v>419.42732094070482</v>
      </c>
      <c r="E32" s="266">
        <v>419.07122571637456</v>
      </c>
      <c r="F32" s="258">
        <v>418.59257501215484</v>
      </c>
      <c r="G32" s="238">
        <v>418.15774626073789</v>
      </c>
      <c r="H32" s="144">
        <f t="shared" si="3"/>
        <v>1.9941728028160539E-3</v>
      </c>
      <c r="I32" s="143">
        <f t="shared" si="4"/>
        <v>2.1845331428275655E-3</v>
      </c>
      <c r="J32" s="5"/>
    </row>
    <row r="33" spans="1:10" ht="23.25">
      <c r="A33" s="13">
        <v>5</v>
      </c>
      <c r="B33" s="14" t="s">
        <v>2</v>
      </c>
      <c r="C33" s="26" t="s">
        <v>35</v>
      </c>
      <c r="D33" s="269">
        <v>335.12445030779662</v>
      </c>
      <c r="E33" s="266">
        <v>358.68631312949282</v>
      </c>
      <c r="F33" s="259">
        <v>349.25342867746991</v>
      </c>
      <c r="G33" s="244">
        <v>359.88862267709942</v>
      </c>
      <c r="H33" s="144">
        <f t="shared" si="3"/>
        <v>-4.0454802185266966E-2</v>
      </c>
      <c r="I33" s="143">
        <f t="shared" si="4"/>
        <v>-3.3407823194381552E-3</v>
      </c>
      <c r="J33" s="5"/>
    </row>
    <row r="34" spans="1:10" ht="18" customHeight="1">
      <c r="A34" s="13">
        <v>6</v>
      </c>
      <c r="B34" s="14" t="s">
        <v>3</v>
      </c>
      <c r="C34" s="26" t="s">
        <v>35</v>
      </c>
      <c r="D34" s="385">
        <v>464.02027668820602</v>
      </c>
      <c r="E34" s="385">
        <v>460.67683840221366</v>
      </c>
      <c r="F34" s="260">
        <v>468.07005153907227</v>
      </c>
      <c r="G34" s="256">
        <v>464.14699117305884</v>
      </c>
      <c r="H34" s="384">
        <f t="shared" si="3"/>
        <v>-8.6520700000995189E-3</v>
      </c>
      <c r="I34" s="383">
        <f t="shared" si="4"/>
        <v>-7.4764090618683263E-3</v>
      </c>
      <c r="J34" s="5"/>
    </row>
    <row r="35" spans="1:10" ht="18" customHeight="1">
      <c r="A35" s="13">
        <v>7</v>
      </c>
      <c r="B35" s="14" t="s">
        <v>1</v>
      </c>
      <c r="C35" s="26" t="s">
        <v>35</v>
      </c>
      <c r="D35" s="386"/>
      <c r="E35" s="386" t="e">
        <v>#DIV/0!</v>
      </c>
      <c r="F35" s="261"/>
      <c r="G35" s="257"/>
      <c r="H35" s="384"/>
      <c r="I35" s="383"/>
      <c r="J35" s="5"/>
    </row>
    <row r="36" spans="1:10" ht="23.25">
      <c r="A36" s="13">
        <v>8</v>
      </c>
      <c r="B36" s="14" t="s">
        <v>9</v>
      </c>
      <c r="C36" s="26" t="s">
        <v>35</v>
      </c>
      <c r="D36" s="269">
        <v>332.29830333557862</v>
      </c>
      <c r="E36" s="266">
        <v>335.56946187275128</v>
      </c>
      <c r="F36" s="259">
        <v>348.71931534152685</v>
      </c>
      <c r="G36" s="244">
        <v>339.6867148643417</v>
      </c>
      <c r="H36" s="144">
        <f t="shared" si="3"/>
        <v>-4.7089482238360972E-2</v>
      </c>
      <c r="I36" s="143">
        <f t="shared" si="4"/>
        <v>-1.2120735994148896E-2</v>
      </c>
      <c r="J36" s="5"/>
    </row>
    <row r="37" spans="1:10" ht="23.25">
      <c r="A37" s="13">
        <v>9</v>
      </c>
      <c r="B37" s="14" t="s">
        <v>10</v>
      </c>
      <c r="C37" s="26" t="s">
        <v>35</v>
      </c>
      <c r="D37" s="269">
        <v>392.89715406810456</v>
      </c>
      <c r="E37" s="266">
        <v>396.31416248794625</v>
      </c>
      <c r="F37" s="258">
        <v>402.85455265270781</v>
      </c>
      <c r="G37" s="238">
        <v>397.92020150492857</v>
      </c>
      <c r="H37" s="144">
        <f t="shared" si="3"/>
        <v>-2.4717105761957993E-2</v>
      </c>
      <c r="I37" s="143">
        <f t="shared" si="4"/>
        <v>-4.0360831415653326E-3</v>
      </c>
      <c r="J37" s="5"/>
    </row>
    <row r="38" spans="1:10" ht="23.25">
      <c r="A38" s="13">
        <v>10</v>
      </c>
      <c r="B38" s="14" t="s">
        <v>223</v>
      </c>
      <c r="C38" s="26" t="s">
        <v>35</v>
      </c>
      <c r="D38" s="269">
        <v>73.077615913195558</v>
      </c>
      <c r="E38" s="266">
        <v>81.042688476707141</v>
      </c>
      <c r="F38" s="259">
        <v>73.516402308152607</v>
      </c>
      <c r="G38" s="244">
        <v>82.341677056180501</v>
      </c>
      <c r="H38" s="144">
        <f t="shared" si="3"/>
        <v>-5.968550978839038E-3</v>
      </c>
      <c r="I38" s="143">
        <f t="shared" si="4"/>
        <v>-1.5775590513988184E-2</v>
      </c>
      <c r="J38" s="5"/>
    </row>
    <row r="39" spans="1:10" ht="23.25">
      <c r="A39" s="13">
        <v>11</v>
      </c>
      <c r="B39" s="14" t="s">
        <v>11</v>
      </c>
      <c r="C39" s="26" t="s">
        <v>35</v>
      </c>
      <c r="D39" s="269">
        <v>329.26900318057272</v>
      </c>
      <c r="E39" s="266">
        <v>349.38601418130389</v>
      </c>
      <c r="F39" s="258">
        <v>330.68741824994106</v>
      </c>
      <c r="G39" s="238">
        <v>349.70609432806981</v>
      </c>
      <c r="H39" s="144">
        <f t="shared" si="3"/>
        <v>-4.2892925194277154E-3</v>
      </c>
      <c r="I39" s="143">
        <f t="shared" si="4"/>
        <v>-9.1528329633752605E-4</v>
      </c>
      <c r="J39" s="5"/>
    </row>
    <row r="40" spans="1:10" ht="24" thickBot="1">
      <c r="A40" s="15"/>
      <c r="B40" s="16" t="s">
        <v>12</v>
      </c>
      <c r="C40" s="27" t="s">
        <v>35</v>
      </c>
      <c r="D40" s="271">
        <v>381.04830616619824</v>
      </c>
      <c r="E40" s="272">
        <v>386.05693845023575</v>
      </c>
      <c r="F40" s="258">
        <v>380.55148972237373</v>
      </c>
      <c r="G40" s="238">
        <v>385.33564669186359</v>
      </c>
      <c r="H40" s="141">
        <f t="shared" si="3"/>
        <v>1.3055170121314195E-3</v>
      </c>
      <c r="I40" s="142">
        <f t="shared" si="4"/>
        <v>1.8718531871227233E-3</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07">
        <f>'SHEET-4'!D29/'SHEET-4'!D14*10^6</f>
        <v>399840.98254686466</v>
      </c>
      <c r="E44" s="207">
        <f>'SHEET-4'!E29/'SHEET-4'!E14*10^6</f>
        <v>1829737.5565610859</v>
      </c>
      <c r="F44" s="45">
        <f>'SHEET-4'!F29/'SHEET-4'!F14*10^6</f>
        <v>619239.01581722312</v>
      </c>
      <c r="G44" s="45">
        <f>'SHEET-4'!G29/'SHEET-4'!G14*10^6</f>
        <v>2091036.9068541299</v>
      </c>
      <c r="H44" s="139">
        <f>(D44-F44)/F44</f>
        <v>-0.35430266450639281</v>
      </c>
      <c r="I44" s="140">
        <f>(E44-G44)/G44</f>
        <v>-0.12496161566376034</v>
      </c>
      <c r="J44" s="5"/>
    </row>
    <row r="45" spans="1:10" ht="23.25">
      <c r="A45" s="13">
        <v>2</v>
      </c>
      <c r="B45" s="14" t="s">
        <v>82</v>
      </c>
      <c r="C45" s="26" t="s">
        <v>37</v>
      </c>
      <c r="D45" s="208">
        <v>0</v>
      </c>
      <c r="E45" s="209">
        <v>0</v>
      </c>
      <c r="F45" s="46">
        <v>0</v>
      </c>
      <c r="G45" s="213">
        <v>0</v>
      </c>
      <c r="H45" s="190" t="e">
        <f t="shared" ref="H45:H55" si="5">(D45-F45)/F45</f>
        <v>#DIV/0!</v>
      </c>
      <c r="I45" s="194" t="e">
        <f t="shared" ref="I45:I54" si="6">(E45-G45)/G45</f>
        <v>#DIV/0!</v>
      </c>
      <c r="J45" s="5"/>
    </row>
    <row r="46" spans="1:10" ht="24" thickBot="1">
      <c r="A46" s="13">
        <v>3</v>
      </c>
      <c r="B46" s="14" t="s">
        <v>7</v>
      </c>
      <c r="C46" s="26" t="s">
        <v>37</v>
      </c>
      <c r="D46" s="210">
        <v>0</v>
      </c>
      <c r="E46" s="113">
        <f t="shared" ref="E46" si="7">D46</f>
        <v>0</v>
      </c>
      <c r="F46" s="46">
        <v>0</v>
      </c>
      <c r="G46" s="213">
        <v>0</v>
      </c>
      <c r="H46" s="52">
        <v>0</v>
      </c>
      <c r="I46" s="93">
        <v>0</v>
      </c>
      <c r="J46" s="5"/>
    </row>
    <row r="47" spans="1:10" ht="24" thickBot="1">
      <c r="A47" s="13">
        <v>4</v>
      </c>
      <c r="B47" s="14" t="s">
        <v>8</v>
      </c>
      <c r="C47" s="26" t="s">
        <v>37</v>
      </c>
      <c r="D47" s="207">
        <f>'SHEET-4'!D32/'SHEET-4'!D17*10^6</f>
        <v>399840.98254686466</v>
      </c>
      <c r="E47" s="207">
        <f>'SHEET-4'!E32/'SHEET-4'!E17*10^6</f>
        <v>1829737.5565610859</v>
      </c>
      <c r="F47" s="46">
        <f>'SHEET-4'!F32/'SHEET-4'!F17*10^6</f>
        <v>619239.01581722312</v>
      </c>
      <c r="G47" s="213">
        <f>'SHEET-4'!G32/'SHEET-4'!G17*10^6</f>
        <v>2091036.9068541299</v>
      </c>
      <c r="H47" s="52">
        <f t="shared" si="5"/>
        <v>-0.35430266450639281</v>
      </c>
      <c r="I47" s="93">
        <f t="shared" si="6"/>
        <v>-0.12496161566376034</v>
      </c>
      <c r="J47" s="5"/>
    </row>
    <row r="48" spans="1:10" ht="23.25">
      <c r="A48" s="13">
        <v>5</v>
      </c>
      <c r="B48" s="14" t="s">
        <v>2</v>
      </c>
      <c r="C48" s="26" t="s">
        <v>37</v>
      </c>
      <c r="D48" s="207">
        <f>'SHEET-4'!D33/'SHEET-4'!D18*10^6</f>
        <v>186.52554073975335</v>
      </c>
      <c r="E48" s="207">
        <f>'SHEET-4'!E33/'SHEET-4'!E18*10^6</f>
        <v>1012.8845144997166</v>
      </c>
      <c r="F48" s="46">
        <f>'SHEET-4'!F33/'SHEET-4'!F18*10^6</f>
        <v>178.46738032038411</v>
      </c>
      <c r="G48" s="213">
        <f>'SHEET-4'!G33/'SHEET-4'!G18*10^6</f>
        <v>1024.0112199200023</v>
      </c>
      <c r="H48" s="52">
        <f t="shared" si="5"/>
        <v>4.5152007077726243E-2</v>
      </c>
      <c r="I48" s="93">
        <f t="shared" si="6"/>
        <v>-1.0865804205890383E-2</v>
      </c>
      <c r="J48" s="5"/>
    </row>
    <row r="49" spans="1:10" ht="18" customHeight="1">
      <c r="A49" s="13">
        <v>6</v>
      </c>
      <c r="B49" s="14" t="s">
        <v>3</v>
      </c>
      <c r="C49" s="26" t="s">
        <v>37</v>
      </c>
      <c r="D49" s="389">
        <f>'SHEET-4'!D34/'SHEET-4'!D19*10^6</f>
        <v>1387.0581557848141</v>
      </c>
      <c r="E49" s="389">
        <f>'SHEET-4'!E34/'SHEET-4'!E19*10^6</f>
        <v>4902.852700311455</v>
      </c>
      <c r="F49" s="389">
        <f>'SHEET-4'!F34/'SHEET-4'!F19*10^6</f>
        <v>1490.1193236750994</v>
      </c>
      <c r="G49" s="389">
        <f>'SHEET-4'!G34/'SHEET-4'!G19*10^6</f>
        <v>4916.0061737139958</v>
      </c>
      <c r="H49" s="384">
        <f t="shared" si="5"/>
        <v>-6.9163030270692899E-2</v>
      </c>
      <c r="I49" s="383">
        <f t="shared" si="6"/>
        <v>-2.6756421651528391E-3</v>
      </c>
      <c r="J49" s="5"/>
    </row>
    <row r="50" spans="1:10" ht="18" customHeight="1" thickBot="1">
      <c r="A50" s="13">
        <v>7</v>
      </c>
      <c r="B50" s="14" t="s">
        <v>1</v>
      </c>
      <c r="C50" s="26" t="s">
        <v>37</v>
      </c>
      <c r="D50" s="389"/>
      <c r="E50" s="389"/>
      <c r="F50" s="389"/>
      <c r="G50" s="389"/>
      <c r="H50" s="384"/>
      <c r="I50" s="383"/>
      <c r="J50" s="5"/>
    </row>
    <row r="51" spans="1:10" ht="24" thickBot="1">
      <c r="A51" s="13">
        <v>8</v>
      </c>
      <c r="B51" s="14" t="s">
        <v>9</v>
      </c>
      <c r="C51" s="26" t="s">
        <v>37</v>
      </c>
      <c r="D51" s="207">
        <f>'SHEET-4'!D36/'SHEET-4'!D21*10^6</f>
        <v>801.2114364623543</v>
      </c>
      <c r="E51" s="207">
        <f>'SHEET-4'!E36/'SHEET-4'!E21*10^6</f>
        <v>14543.169193107995</v>
      </c>
      <c r="F51" s="46">
        <f>'SHEET-4'!F36/'SHEET-4'!F21*10^6</f>
        <v>820.48225597711348</v>
      </c>
      <c r="G51" s="213">
        <f>'SHEET-4'!G36/'SHEET-4'!G21*10^6</f>
        <v>14129.487092159936</v>
      </c>
      <c r="H51" s="52">
        <f t="shared" si="5"/>
        <v>-2.3487186193697187E-2</v>
      </c>
      <c r="I51" s="93">
        <f t="shared" si="6"/>
        <v>2.9277927659355725E-2</v>
      </c>
      <c r="J51" s="5"/>
    </row>
    <row r="52" spans="1:10" ht="24" thickBot="1">
      <c r="A52" s="13">
        <v>9</v>
      </c>
      <c r="B52" s="14" t="s">
        <v>10</v>
      </c>
      <c r="C52" s="26" t="s">
        <v>37</v>
      </c>
      <c r="D52" s="207">
        <f>'SHEET-4'!D37/'SHEET-4'!D22*10^6</f>
        <v>342.0879330724938</v>
      </c>
      <c r="E52" s="207">
        <f>'SHEET-4'!E37/'SHEET-4'!E22*10^6</f>
        <v>1626.2948524761998</v>
      </c>
      <c r="F52" s="46">
        <f>'SHEET-4'!F37/'SHEET-4'!F22*10^6</f>
        <v>345.42783755029694</v>
      </c>
      <c r="G52" s="213">
        <f>'SHEET-4'!G37/'SHEET-4'!G22*10^6</f>
        <v>1619.8785448474114</v>
      </c>
      <c r="H52" s="52">
        <f t="shared" si="5"/>
        <v>-9.668892065819187E-3</v>
      </c>
      <c r="I52" s="93">
        <f t="shared" si="6"/>
        <v>3.9609806853715974E-3</v>
      </c>
      <c r="J52" s="5"/>
    </row>
    <row r="53" spans="1:10" ht="24" thickBot="1">
      <c r="A53" s="13">
        <v>10</v>
      </c>
      <c r="B53" s="14" t="s">
        <v>5</v>
      </c>
      <c r="C53" s="26" t="s">
        <v>37</v>
      </c>
      <c r="D53" s="207">
        <f>'SHEET-4'!D38/'SHEET-4'!D23*10^6</f>
        <v>1966.7423066919002</v>
      </c>
      <c r="E53" s="207">
        <f>'SHEET-4'!E38/'SHEET-4'!E23*10^6</f>
        <v>7110.6975325805206</v>
      </c>
      <c r="F53" s="46">
        <f>'SHEET-4'!F38/'SHEET-4'!F23*10^6</f>
        <v>1794.7669937097344</v>
      </c>
      <c r="G53" s="213">
        <f>'SHEET-4'!G38/'SHEET-4'!G23*10^6</f>
        <v>6607.348476918246</v>
      </c>
      <c r="H53" s="52">
        <f t="shared" si="5"/>
        <v>9.582041211193526E-2</v>
      </c>
      <c r="I53" s="93">
        <f t="shared" si="6"/>
        <v>7.6180188985134803E-2</v>
      </c>
      <c r="J53" s="5"/>
    </row>
    <row r="54" spans="1:10" ht="24" thickBot="1">
      <c r="A54" s="13">
        <v>11</v>
      </c>
      <c r="B54" s="14" t="s">
        <v>11</v>
      </c>
      <c r="C54" s="26" t="s">
        <v>37</v>
      </c>
      <c r="D54" s="207">
        <f>'SHEET-4'!D39/'SHEET-4'!D24*10^6</f>
        <v>443.14233496013333</v>
      </c>
      <c r="E54" s="207">
        <f>'SHEET-4'!E39/'SHEET-4'!E24*10^6</f>
        <v>1967.4277368288335</v>
      </c>
      <c r="F54" s="46">
        <f>'SHEET-4'!F39/'SHEET-4'!F24*10^6</f>
        <v>432.85742947622634</v>
      </c>
      <c r="G54" s="213">
        <f>'SHEET-4'!G39/'SHEET-4'!G24*10^6</f>
        <v>1920.7414995607019</v>
      </c>
      <c r="H54" s="52">
        <f t="shared" si="5"/>
        <v>2.3760491985437567E-2</v>
      </c>
      <c r="I54" s="93">
        <f t="shared" si="6"/>
        <v>2.4306361516533797E-2</v>
      </c>
      <c r="J54" s="5"/>
    </row>
    <row r="55" spans="1:10" ht="24" thickBot="1">
      <c r="A55" s="15"/>
      <c r="B55" s="16" t="s">
        <v>12</v>
      </c>
      <c r="C55" s="27" t="s">
        <v>37</v>
      </c>
      <c r="D55" s="207">
        <f>'SHEET-4'!D40/'SHEET-4'!D25*10^6</f>
        <v>787.54620202750993</v>
      </c>
      <c r="E55" s="207">
        <f>'SHEET-4'!E40/'SHEET-4'!E25*10^6</f>
        <v>3543.5281487472571</v>
      </c>
      <c r="F55" s="126">
        <f>'SHEET-4'!F40/'SHEET-4'!F25*10^6</f>
        <v>937.76091168666369</v>
      </c>
      <c r="G55" s="126">
        <f>'SHEET-4'!G40/'SHEET-4'!G25*10^6</f>
        <v>3625.3173385889459</v>
      </c>
      <c r="H55" s="141">
        <f t="shared" si="5"/>
        <v>-0.16018444337691201</v>
      </c>
      <c r="I55" s="142">
        <f>(E55-G55)/G55</f>
        <v>-2.2560560139411944E-2</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45"/>
      <c r="B58" s="345"/>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7">
    <mergeCell ref="I12:I13"/>
    <mergeCell ref="A5:I5"/>
    <mergeCell ref="A9:I9"/>
    <mergeCell ref="A7:I7"/>
    <mergeCell ref="H11:I11"/>
    <mergeCell ref="D11:E11"/>
    <mergeCell ref="F11:G11"/>
    <mergeCell ref="D34:D35"/>
    <mergeCell ref="E34:E35"/>
    <mergeCell ref="E19:E20"/>
    <mergeCell ref="A58:B58"/>
    <mergeCell ref="H12:H13"/>
    <mergeCell ref="D13:E13"/>
    <mergeCell ref="D49:D50"/>
    <mergeCell ref="F13:G13"/>
    <mergeCell ref="E49:E50"/>
    <mergeCell ref="F49:F50"/>
    <mergeCell ref="G49:G50"/>
    <mergeCell ref="F19:F20"/>
    <mergeCell ref="G19:G20"/>
    <mergeCell ref="D19:D20"/>
    <mergeCell ref="I49:I50"/>
    <mergeCell ref="H34:H35"/>
    <mergeCell ref="I34:I35"/>
    <mergeCell ref="H19:H20"/>
    <mergeCell ref="I19:I20"/>
    <mergeCell ref="H49:H50"/>
  </mergeCells>
  <phoneticPr fontId="3"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tabSelected="1" view="pageBreakPreview" topLeftCell="A16" zoomScale="60" zoomScaleNormal="60" workbookViewId="0">
      <selection activeCell="C33" sqref="C33"/>
    </sheetView>
  </sheetViews>
  <sheetFormatPr defaultColWidth="9.140625"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7" ht="33">
      <c r="E1" s="86" t="s">
        <v>227</v>
      </c>
    </row>
    <row r="4" spans="1:7" ht="37.5">
      <c r="A4" s="332" t="s">
        <v>0</v>
      </c>
      <c r="B4" s="332"/>
      <c r="C4" s="332"/>
      <c r="D4" s="332"/>
      <c r="E4" s="332"/>
    </row>
    <row r="5" spans="1:7" ht="18" customHeight="1">
      <c r="A5" s="87"/>
      <c r="B5" s="87"/>
      <c r="C5" s="87"/>
    </row>
    <row r="6" spans="1:7" ht="30">
      <c r="A6" s="333" t="s">
        <v>99</v>
      </c>
      <c r="B6" s="333"/>
      <c r="C6" s="333"/>
      <c r="D6" s="333"/>
      <c r="E6" s="333"/>
    </row>
    <row r="7" spans="1:7" ht="18" customHeight="1" thickBot="1"/>
    <row r="8" spans="1:7" ht="18" customHeight="1">
      <c r="A8" s="88"/>
      <c r="B8" s="89"/>
      <c r="C8" s="130" t="s">
        <v>105</v>
      </c>
      <c r="D8" s="130" t="s">
        <v>66</v>
      </c>
      <c r="E8" s="131" t="s">
        <v>17</v>
      </c>
    </row>
    <row r="9" spans="1:7" ht="18" customHeight="1">
      <c r="A9" s="90"/>
      <c r="B9" s="49"/>
      <c r="C9" s="152" t="s">
        <v>272</v>
      </c>
      <c r="D9" s="263" t="s">
        <v>270</v>
      </c>
      <c r="E9" s="30"/>
    </row>
    <row r="10" spans="1:7" ht="20.25">
      <c r="A10" s="90" t="s">
        <v>38</v>
      </c>
      <c r="B10" s="92" t="s">
        <v>84</v>
      </c>
      <c r="C10" s="148" t="s">
        <v>62</v>
      </c>
      <c r="D10" s="153" t="s">
        <v>62</v>
      </c>
      <c r="E10" s="132"/>
    </row>
    <row r="11" spans="1:7" ht="23.25">
      <c r="A11" s="90">
        <v>1</v>
      </c>
      <c r="B11" s="92" t="s">
        <v>85</v>
      </c>
      <c r="C11" s="149">
        <v>9717.6299999999992</v>
      </c>
      <c r="D11" s="200">
        <v>8943.02</v>
      </c>
      <c r="E11" s="170">
        <f>(C11-D11)/D11</f>
        <v>8.6616154274506682E-2</v>
      </c>
    </row>
    <row r="12" spans="1:7" ht="23.25">
      <c r="A12" s="90">
        <v>2</v>
      </c>
      <c r="B12" s="92" t="s">
        <v>86</v>
      </c>
      <c r="C12" s="149">
        <v>134.47999999999999</v>
      </c>
      <c r="D12" s="200">
        <v>97.96</v>
      </c>
      <c r="E12" s="170">
        <f>(C12-D12)/D12</f>
        <v>0.37280522662311144</v>
      </c>
      <c r="F12" s="187"/>
      <c r="G12" s="201"/>
    </row>
    <row r="13" spans="1:7" ht="23.25">
      <c r="A13" s="90">
        <v>3</v>
      </c>
      <c r="B13" s="92" t="s">
        <v>126</v>
      </c>
      <c r="C13" s="262">
        <v>70.72</v>
      </c>
      <c r="D13" s="200">
        <v>70.73</v>
      </c>
      <c r="E13" s="170">
        <f>(C13-D13)/D13</f>
        <v>-1.4138272303131791E-4</v>
      </c>
    </row>
    <row r="14" spans="1:7" ht="23.25">
      <c r="A14" s="90">
        <v>4</v>
      </c>
      <c r="B14" s="92" t="s">
        <v>87</v>
      </c>
      <c r="C14" s="262">
        <v>292.27</v>
      </c>
      <c r="D14" s="200">
        <v>306.56</v>
      </c>
      <c r="E14" s="170">
        <f>(C14-D14)/D14</f>
        <v>-4.6614039665970837E-2</v>
      </c>
    </row>
    <row r="15" spans="1:7" ht="23.25">
      <c r="A15" s="90">
        <v>5</v>
      </c>
      <c r="B15" s="92" t="s">
        <v>120</v>
      </c>
      <c r="C15" s="149">
        <f>SUM(C11:C14)</f>
        <v>10215.099999999999</v>
      </c>
      <c r="D15" s="200">
        <f>SUM(D11:D14)</f>
        <v>9418.2699999999986</v>
      </c>
      <c r="E15" s="170">
        <f>(C15-D15)/D15</f>
        <v>8.460470978215745E-2</v>
      </c>
    </row>
    <row r="16" spans="1:7" ht="17.25" customHeight="1">
      <c r="A16" s="90"/>
      <c r="B16" s="92"/>
      <c r="C16" s="149"/>
      <c r="D16" s="200"/>
      <c r="E16" s="151"/>
    </row>
    <row r="17" spans="1:11" ht="23.25" customHeight="1">
      <c r="A17" s="90" t="s">
        <v>6</v>
      </c>
      <c r="B17" s="92" t="s">
        <v>88</v>
      </c>
      <c r="C17" s="154"/>
      <c r="D17" s="154"/>
      <c r="E17" s="151"/>
    </row>
    <row r="18" spans="1:11" ht="23.25">
      <c r="A18" s="90"/>
      <c r="B18" s="92" t="s">
        <v>89</v>
      </c>
      <c r="C18" s="154"/>
      <c r="D18" s="154"/>
      <c r="E18" s="151"/>
      <c r="K18" s="85" t="s">
        <v>128</v>
      </c>
    </row>
    <row r="19" spans="1:11" ht="18" customHeight="1">
      <c r="A19" s="90">
        <v>1</v>
      </c>
      <c r="B19" s="92" t="s">
        <v>109</v>
      </c>
      <c r="C19" s="329">
        <f>8111.32-35.66</f>
        <v>8075.66</v>
      </c>
      <c r="D19" s="329">
        <f>8408.98-137.6</f>
        <v>8271.3799999999992</v>
      </c>
      <c r="E19" s="397">
        <f>(C19-D19)/D19</f>
        <v>-2.3662315115494558E-2</v>
      </c>
    </row>
    <row r="20" spans="1:11" ht="18" customHeight="1">
      <c r="A20" s="90">
        <v>2</v>
      </c>
      <c r="B20" s="92" t="s">
        <v>90</v>
      </c>
      <c r="C20" s="330"/>
      <c r="D20" s="330"/>
      <c r="E20" s="398"/>
    </row>
    <row r="21" spans="1:11" ht="18" customHeight="1">
      <c r="A21" s="90">
        <v>3</v>
      </c>
      <c r="B21" s="92" t="s">
        <v>91</v>
      </c>
      <c r="C21" s="331"/>
      <c r="D21" s="331"/>
      <c r="E21" s="399"/>
    </row>
    <row r="22" spans="1:11" ht="23.25">
      <c r="A22" s="90">
        <v>4</v>
      </c>
      <c r="B22" s="92" t="s">
        <v>92</v>
      </c>
      <c r="C22" s="171"/>
      <c r="D22" s="200"/>
      <c r="E22" s="170">
        <v>0</v>
      </c>
    </row>
    <row r="23" spans="1:11" ht="25.5" customHeight="1">
      <c r="A23" s="90">
        <v>5</v>
      </c>
      <c r="B23" s="92" t="s">
        <v>93</v>
      </c>
      <c r="C23" s="171">
        <v>603.47</v>
      </c>
      <c r="D23" s="236">
        <v>534.82000000000005</v>
      </c>
      <c r="E23" s="170">
        <f>(C23-D23)/D23</f>
        <v>0.12836094386896521</v>
      </c>
    </row>
    <row r="24" spans="1:11" ht="23.25">
      <c r="A24" s="90">
        <v>6</v>
      </c>
      <c r="B24" s="92" t="s">
        <v>27</v>
      </c>
      <c r="C24" s="171">
        <v>98.16</v>
      </c>
      <c r="D24" s="236">
        <v>82.07</v>
      </c>
      <c r="E24" s="170">
        <f>(C24-D24)/D24</f>
        <v>0.19605215060314371</v>
      </c>
    </row>
    <row r="25" spans="1:11" ht="23.25">
      <c r="A25" s="90">
        <v>7</v>
      </c>
      <c r="B25" s="92" t="s">
        <v>94</v>
      </c>
      <c r="C25" s="171">
        <v>105.13</v>
      </c>
      <c r="D25" s="236">
        <v>92.98</v>
      </c>
      <c r="E25" s="170">
        <f>(C25-D25)/D25</f>
        <v>0.13067326306732621</v>
      </c>
    </row>
    <row r="26" spans="1:11" ht="23.25">
      <c r="A26" s="90">
        <v>8</v>
      </c>
      <c r="B26" s="92" t="s">
        <v>95</v>
      </c>
      <c r="C26" s="171">
        <v>138.77000000000001</v>
      </c>
      <c r="D26" s="236">
        <v>35.82</v>
      </c>
      <c r="E26" s="231">
        <f>(C26-D26)/D26</f>
        <v>2.8740926856504752</v>
      </c>
    </row>
    <row r="27" spans="1:11" ht="12.75" customHeight="1">
      <c r="A27" s="90"/>
      <c r="B27" s="92"/>
      <c r="C27" s="171"/>
      <c r="D27" s="200"/>
      <c r="E27" s="151"/>
    </row>
    <row r="28" spans="1:11" ht="23.25">
      <c r="A28" s="90">
        <v>9</v>
      </c>
      <c r="B28" s="92" t="s">
        <v>28</v>
      </c>
      <c r="C28" s="171">
        <v>300.72000000000003</v>
      </c>
      <c r="D28" s="200">
        <v>279.31</v>
      </c>
      <c r="E28" s="170">
        <f t="shared" ref="E28:E33" si="0">(C28-D28)/D28</f>
        <v>7.6653181053310038E-2</v>
      </c>
    </row>
    <row r="29" spans="1:11" ht="27" customHeight="1">
      <c r="A29" s="90">
        <v>10</v>
      </c>
      <c r="B29" s="92" t="s">
        <v>26</v>
      </c>
      <c r="C29" s="171">
        <v>87.16</v>
      </c>
      <c r="D29" s="200">
        <v>53.62</v>
      </c>
      <c r="E29" s="170">
        <f t="shared" si="0"/>
        <v>0.62551286833271169</v>
      </c>
    </row>
    <row r="30" spans="1:11" ht="23.25">
      <c r="A30" s="90">
        <v>11</v>
      </c>
      <c r="B30" s="92" t="s">
        <v>96</v>
      </c>
      <c r="C30" s="171">
        <v>0</v>
      </c>
      <c r="D30" s="200">
        <v>0</v>
      </c>
      <c r="E30" s="170"/>
    </row>
    <row r="31" spans="1:11" ht="23.25">
      <c r="A31" s="90">
        <v>12</v>
      </c>
      <c r="B31" s="92" t="s">
        <v>230</v>
      </c>
      <c r="C31" s="171">
        <v>0</v>
      </c>
      <c r="D31" s="200">
        <v>0</v>
      </c>
      <c r="E31" s="170">
        <v>0</v>
      </c>
    </row>
    <row r="32" spans="1:11" ht="23.25">
      <c r="A32" s="90">
        <v>13</v>
      </c>
      <c r="B32" s="92" t="s">
        <v>97</v>
      </c>
      <c r="C32" s="171">
        <v>0</v>
      </c>
      <c r="D32" s="200">
        <v>0</v>
      </c>
      <c r="E32" s="170"/>
    </row>
    <row r="33" spans="1:13" ht="23.25">
      <c r="A33" s="90">
        <v>14</v>
      </c>
      <c r="B33" s="92" t="s">
        <v>231</v>
      </c>
      <c r="C33" s="22">
        <f>SUM(C19:C32)</f>
        <v>9409.0699999999979</v>
      </c>
      <c r="D33" s="22">
        <f>SUM(D19:D32)</f>
        <v>9349.9999999999982</v>
      </c>
      <c r="E33" s="170">
        <f t="shared" si="0"/>
        <v>6.3176470588234999E-3</v>
      </c>
    </row>
    <row r="34" spans="1:13" ht="15" customHeight="1">
      <c r="A34" s="90"/>
      <c r="B34" s="92"/>
      <c r="C34" s="22"/>
      <c r="D34" s="22"/>
      <c r="E34" s="178" t="s">
        <v>232</v>
      </c>
    </row>
    <row r="35" spans="1:13" ht="20.25" customHeight="1">
      <c r="A35" s="90" t="s">
        <v>45</v>
      </c>
      <c r="B35" s="92" t="s">
        <v>98</v>
      </c>
      <c r="C35" s="171">
        <f>C15-C33</f>
        <v>806.03000000000065</v>
      </c>
      <c r="D35" s="200">
        <f>D15-D33</f>
        <v>68.270000000000437</v>
      </c>
      <c r="E35" s="170">
        <f>(C35-D35)/D35</f>
        <v>10.806503588691893</v>
      </c>
      <c r="F35" s="97"/>
      <c r="K35" s="133"/>
      <c r="L35" s="133"/>
      <c r="M35" s="134"/>
    </row>
    <row r="36" spans="1:13" ht="23.25">
      <c r="A36" s="90"/>
      <c r="B36" s="92"/>
      <c r="C36" s="20"/>
      <c r="D36" s="20"/>
      <c r="E36" s="138"/>
    </row>
    <row r="37" spans="1:13" ht="23.25" customHeight="1" thickBot="1">
      <c r="A37" s="400" t="s">
        <v>127</v>
      </c>
      <c r="B37" s="401"/>
      <c r="C37" s="401"/>
      <c r="D37" s="401"/>
      <c r="E37" s="402"/>
    </row>
    <row r="40" spans="1:13" ht="12.75" customHeight="1">
      <c r="A40" s="345"/>
      <c r="B40" s="345"/>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3"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B1:L32"/>
  <sheetViews>
    <sheetView view="pageBreakPreview" topLeftCell="A22" zoomScale="115" zoomScaleSheetLayoutView="115" workbookViewId="0">
      <selection activeCell="E8" sqref="E8"/>
    </sheetView>
  </sheetViews>
  <sheetFormatPr defaultColWidth="9.140625" defaultRowHeight="12.75"/>
  <cols>
    <col min="1" max="1" width="1.5703125" style="273" customWidth="1"/>
    <col min="2" max="2" width="9.140625" style="273" customWidth="1"/>
    <col min="3" max="3" width="12.28515625" style="273" customWidth="1"/>
    <col min="4" max="4" width="9.140625" style="273" customWidth="1"/>
    <col min="5" max="5" width="14.7109375" style="273" customWidth="1"/>
    <col min="6" max="6" width="9.140625" style="273" customWidth="1"/>
    <col min="7" max="7" width="2" style="273" customWidth="1"/>
    <col min="8" max="8" width="9.140625" style="273"/>
    <col min="9" max="9" width="14.7109375" style="273" customWidth="1"/>
    <col min="10" max="10" width="9.140625" style="273"/>
    <col min="11" max="11" width="14.5703125" style="273" customWidth="1"/>
    <col min="12" max="12" width="16.42578125" style="273" customWidth="1"/>
    <col min="13" max="16384" width="9.140625" style="273"/>
  </cols>
  <sheetData>
    <row r="1" spans="2:12" ht="24.75" customHeight="1" thickBot="1">
      <c r="B1" s="422" t="s">
        <v>235</v>
      </c>
      <c r="C1" s="423"/>
      <c r="D1" s="423"/>
      <c r="E1" s="423"/>
      <c r="F1" s="423"/>
      <c r="G1" s="423"/>
      <c r="H1" s="423"/>
      <c r="I1" s="423"/>
      <c r="J1" s="423"/>
      <c r="K1" s="423"/>
      <c r="L1" s="424"/>
    </row>
    <row r="2" spans="2:12" ht="9" customHeight="1">
      <c r="B2" s="246"/>
      <c r="C2" s="246"/>
      <c r="D2" s="246"/>
      <c r="E2" s="246"/>
      <c r="F2" s="246"/>
      <c r="G2" s="246"/>
      <c r="H2" s="246"/>
      <c r="I2" s="246"/>
      <c r="J2" s="246"/>
      <c r="K2" s="246"/>
      <c r="L2" s="246"/>
    </row>
    <row r="3" spans="2:12" ht="21.75" customHeight="1" thickBot="1">
      <c r="B3" s="425" t="s">
        <v>273</v>
      </c>
      <c r="C3" s="426"/>
      <c r="D3" s="426"/>
      <c r="E3" s="426"/>
      <c r="F3" s="426"/>
      <c r="G3" s="426"/>
      <c r="H3" s="426"/>
      <c r="I3" s="426"/>
      <c r="J3" s="426"/>
      <c r="K3" s="426"/>
      <c r="L3" s="427"/>
    </row>
    <row r="4" spans="2:12" ht="27.75" customHeight="1">
      <c r="B4" s="414" t="s">
        <v>199</v>
      </c>
      <c r="C4" s="415" t="s">
        <v>236</v>
      </c>
      <c r="D4" s="415" t="s">
        <v>274</v>
      </c>
      <c r="E4" s="415"/>
      <c r="F4" s="415"/>
      <c r="G4" s="247"/>
      <c r="H4" s="415" t="s">
        <v>275</v>
      </c>
      <c r="I4" s="415"/>
      <c r="J4" s="415"/>
      <c r="K4" s="415" t="s">
        <v>276</v>
      </c>
      <c r="L4" s="417" t="s">
        <v>237</v>
      </c>
    </row>
    <row r="5" spans="2:12" ht="68.25" customHeight="1">
      <c r="B5" s="403"/>
      <c r="C5" s="416"/>
      <c r="D5" s="267" t="s">
        <v>238</v>
      </c>
      <c r="E5" s="267" t="s">
        <v>277</v>
      </c>
      <c r="F5" s="267" t="s">
        <v>239</v>
      </c>
      <c r="G5" s="248"/>
      <c r="H5" s="267" t="s">
        <v>238</v>
      </c>
      <c r="I5" s="267" t="s">
        <v>277</v>
      </c>
      <c r="J5" s="267" t="s">
        <v>239</v>
      </c>
      <c r="K5" s="416"/>
      <c r="L5" s="418"/>
    </row>
    <row r="6" spans="2:12" s="281" customFormat="1" ht="21" customHeight="1">
      <c r="B6" s="411" t="s">
        <v>240</v>
      </c>
      <c r="C6" s="249" t="s">
        <v>278</v>
      </c>
      <c r="D6" s="274">
        <v>37</v>
      </c>
      <c r="E6" s="275">
        <v>0</v>
      </c>
      <c r="F6" s="276">
        <v>0.67348352284425772</v>
      </c>
      <c r="G6" s="277"/>
      <c r="H6" s="278">
        <v>37</v>
      </c>
      <c r="I6" s="279">
        <v>0</v>
      </c>
      <c r="J6" s="280">
        <v>1.17</v>
      </c>
      <c r="K6" s="249">
        <v>0</v>
      </c>
      <c r="L6" s="405" t="s">
        <v>241</v>
      </c>
    </row>
    <row r="7" spans="2:12" s="281" customFormat="1" ht="21" customHeight="1">
      <c r="B7" s="412"/>
      <c r="C7" s="249" t="s">
        <v>243</v>
      </c>
      <c r="D7" s="274">
        <v>19</v>
      </c>
      <c r="E7" s="275" t="s">
        <v>279</v>
      </c>
      <c r="F7" s="276">
        <v>0.36098298572467946</v>
      </c>
      <c r="G7" s="277"/>
      <c r="H7" s="278">
        <v>19</v>
      </c>
      <c r="I7" s="279">
        <v>0</v>
      </c>
      <c r="J7" s="280">
        <v>0.48</v>
      </c>
      <c r="K7" s="249">
        <v>0</v>
      </c>
      <c r="L7" s="406"/>
    </row>
    <row r="8" spans="2:12" s="281" customFormat="1" ht="21" customHeight="1">
      <c r="B8" s="412"/>
      <c r="C8" s="249" t="s">
        <v>244</v>
      </c>
      <c r="D8" s="274">
        <v>1</v>
      </c>
      <c r="E8" s="275">
        <v>0</v>
      </c>
      <c r="F8" s="276">
        <v>0.98713853102721216</v>
      </c>
      <c r="G8" s="277"/>
      <c r="H8" s="278">
        <v>1</v>
      </c>
      <c r="I8" s="279">
        <v>0</v>
      </c>
      <c r="J8" s="280">
        <v>1.1299999999999999</v>
      </c>
      <c r="K8" s="249">
        <v>0</v>
      </c>
      <c r="L8" s="406"/>
    </row>
    <row r="9" spans="2:12" s="281" customFormat="1" ht="21" customHeight="1">
      <c r="B9" s="412"/>
      <c r="C9" s="249" t="s">
        <v>242</v>
      </c>
      <c r="D9" s="274">
        <v>17</v>
      </c>
      <c r="E9" s="275" t="s">
        <v>280</v>
      </c>
      <c r="F9" s="276">
        <v>1.6725347286814536</v>
      </c>
      <c r="G9" s="277"/>
      <c r="H9" s="278">
        <v>16</v>
      </c>
      <c r="I9" s="279">
        <v>0</v>
      </c>
      <c r="J9" s="280">
        <v>1.69</v>
      </c>
      <c r="K9" s="249">
        <v>0</v>
      </c>
      <c r="L9" s="406"/>
    </row>
    <row r="10" spans="2:12" s="281" customFormat="1" ht="21" customHeight="1">
      <c r="B10" s="412"/>
      <c r="C10" s="249" t="s">
        <v>245</v>
      </c>
      <c r="D10" s="274">
        <v>22</v>
      </c>
      <c r="E10" s="275" t="s">
        <v>281</v>
      </c>
      <c r="F10" s="276">
        <v>2.3969479858354505</v>
      </c>
      <c r="G10" s="277"/>
      <c r="H10" s="278">
        <v>17</v>
      </c>
      <c r="I10" s="279">
        <v>0</v>
      </c>
      <c r="J10" s="280">
        <v>1.27</v>
      </c>
      <c r="K10" s="249">
        <v>0</v>
      </c>
      <c r="L10" s="406"/>
    </row>
    <row r="11" spans="2:12" s="281" customFormat="1" ht="21" customHeight="1">
      <c r="B11" s="412"/>
      <c r="C11" s="282" t="s">
        <v>246</v>
      </c>
      <c r="D11" s="250">
        <v>96</v>
      </c>
      <c r="E11" s="275" t="s">
        <v>282</v>
      </c>
      <c r="F11" s="283">
        <v>1.1822308448556873</v>
      </c>
      <c r="G11" s="248"/>
      <c r="H11" s="284">
        <v>90</v>
      </c>
      <c r="I11" s="284">
        <v>0</v>
      </c>
      <c r="J11" s="285">
        <v>1.18</v>
      </c>
      <c r="K11" s="250">
        <v>0</v>
      </c>
      <c r="L11" s="406"/>
    </row>
    <row r="12" spans="2:12" s="287" customFormat="1" ht="12.75" customHeight="1" thickBot="1">
      <c r="B12" s="413"/>
      <c r="C12" s="286"/>
      <c r="D12" s="408" t="s">
        <v>247</v>
      </c>
      <c r="E12" s="409"/>
      <c r="F12" s="410"/>
      <c r="G12" s="248"/>
      <c r="H12" s="408"/>
      <c r="I12" s="409"/>
      <c r="J12" s="410"/>
      <c r="K12" s="251"/>
      <c r="L12" s="407"/>
    </row>
    <row r="13" spans="2:12" s="281" customFormat="1" ht="27.75" customHeight="1">
      <c r="B13" s="414" t="s">
        <v>199</v>
      </c>
      <c r="C13" s="415" t="s">
        <v>236</v>
      </c>
      <c r="D13" s="415" t="s">
        <v>274</v>
      </c>
      <c r="E13" s="415"/>
      <c r="F13" s="415"/>
      <c r="G13" s="247"/>
      <c r="H13" s="419" t="s">
        <v>275</v>
      </c>
      <c r="I13" s="420"/>
      <c r="J13" s="421"/>
      <c r="K13" s="415" t="s">
        <v>283</v>
      </c>
      <c r="L13" s="417" t="s">
        <v>237</v>
      </c>
    </row>
    <row r="14" spans="2:12" ht="79.5" customHeight="1">
      <c r="B14" s="403"/>
      <c r="C14" s="416"/>
      <c r="D14" s="267" t="s">
        <v>238</v>
      </c>
      <c r="E14" s="267" t="s">
        <v>284</v>
      </c>
      <c r="F14" s="267" t="s">
        <v>239</v>
      </c>
      <c r="G14" s="248"/>
      <c r="H14" s="267" t="s">
        <v>238</v>
      </c>
      <c r="I14" s="267" t="s">
        <v>284</v>
      </c>
      <c r="J14" s="267" t="s">
        <v>239</v>
      </c>
      <c r="K14" s="416"/>
      <c r="L14" s="418"/>
    </row>
    <row r="15" spans="2:12" s="281" customFormat="1" ht="21" customHeight="1">
      <c r="B15" s="411" t="s">
        <v>248</v>
      </c>
      <c r="C15" s="249" t="s">
        <v>278</v>
      </c>
      <c r="D15" s="274">
        <v>21</v>
      </c>
      <c r="E15" s="275" t="s">
        <v>280</v>
      </c>
      <c r="F15" s="276">
        <v>5.5675687872378585</v>
      </c>
      <c r="G15" s="277"/>
      <c r="H15" s="278">
        <v>20</v>
      </c>
      <c r="I15" s="279">
        <v>0</v>
      </c>
      <c r="J15" s="280">
        <v>3.1248892002016655</v>
      </c>
      <c r="K15" s="249">
        <v>0</v>
      </c>
      <c r="L15" s="405" t="s">
        <v>241</v>
      </c>
    </row>
    <row r="16" spans="2:12" s="281" customFormat="1" ht="21" customHeight="1">
      <c r="B16" s="412"/>
      <c r="C16" s="249" t="s">
        <v>243</v>
      </c>
      <c r="D16" s="274">
        <v>48</v>
      </c>
      <c r="E16" s="275">
        <v>0</v>
      </c>
      <c r="F16" s="276">
        <v>5.5830751392146212</v>
      </c>
      <c r="G16" s="277"/>
      <c r="H16" s="278">
        <v>48</v>
      </c>
      <c r="I16" s="279">
        <v>0</v>
      </c>
      <c r="J16" s="280">
        <v>2.5</v>
      </c>
      <c r="K16" s="249">
        <v>0</v>
      </c>
      <c r="L16" s="406"/>
    </row>
    <row r="17" spans="2:12" s="281" customFormat="1" ht="21" customHeight="1">
      <c r="B17" s="412"/>
      <c r="C17" s="249" t="s">
        <v>244</v>
      </c>
      <c r="D17" s="274">
        <v>45</v>
      </c>
      <c r="E17" s="275" t="s">
        <v>280</v>
      </c>
      <c r="F17" s="276">
        <v>7.3598967028807571</v>
      </c>
      <c r="G17" s="277"/>
      <c r="H17" s="278">
        <v>42</v>
      </c>
      <c r="I17" s="279">
        <v>0</v>
      </c>
      <c r="J17" s="280">
        <v>5.28</v>
      </c>
      <c r="K17" s="249">
        <v>0</v>
      </c>
      <c r="L17" s="406"/>
    </row>
    <row r="18" spans="2:12" s="281" customFormat="1" ht="21" customHeight="1">
      <c r="B18" s="412"/>
      <c r="C18" s="249" t="s">
        <v>242</v>
      </c>
      <c r="D18" s="274">
        <v>286</v>
      </c>
      <c r="E18" s="275" t="s">
        <v>285</v>
      </c>
      <c r="F18" s="276">
        <v>4.6566609536683208</v>
      </c>
      <c r="G18" s="277"/>
      <c r="H18" s="278">
        <v>277</v>
      </c>
      <c r="I18" s="279">
        <v>0</v>
      </c>
      <c r="J18" s="280">
        <v>4.6399999999999997</v>
      </c>
      <c r="K18" s="249">
        <v>0</v>
      </c>
      <c r="L18" s="406"/>
    </row>
    <row r="19" spans="2:12" s="281" customFormat="1" ht="21" customHeight="1">
      <c r="B19" s="412"/>
      <c r="C19" s="249" t="s">
        <v>245</v>
      </c>
      <c r="D19" s="274">
        <v>48</v>
      </c>
      <c r="E19" s="275" t="s">
        <v>286</v>
      </c>
      <c r="F19" s="276">
        <v>17.871480926893494</v>
      </c>
      <c r="G19" s="277"/>
      <c r="H19" s="278">
        <v>48</v>
      </c>
      <c r="I19" s="279">
        <v>5</v>
      </c>
      <c r="J19" s="280">
        <v>16.670000000000002</v>
      </c>
      <c r="K19" s="249">
        <v>4</v>
      </c>
      <c r="L19" s="406"/>
    </row>
    <row r="20" spans="2:12" s="281" customFormat="1" ht="21" customHeight="1">
      <c r="B20" s="412"/>
      <c r="C20" s="288" t="s">
        <v>246</v>
      </c>
      <c r="D20" s="250">
        <v>448</v>
      </c>
      <c r="E20" s="275" t="s">
        <v>287</v>
      </c>
      <c r="F20" s="289">
        <v>6.7192625977742395</v>
      </c>
      <c r="G20" s="248"/>
      <c r="H20" s="284">
        <v>435</v>
      </c>
      <c r="I20" s="284">
        <v>5</v>
      </c>
      <c r="J20" s="290">
        <v>5.9278877211312055</v>
      </c>
      <c r="K20" s="267">
        <v>4</v>
      </c>
      <c r="L20" s="406"/>
    </row>
    <row r="21" spans="2:12" s="287" customFormat="1" ht="14.25" customHeight="1" thickBot="1">
      <c r="B21" s="413"/>
      <c r="C21" s="291"/>
      <c r="D21" s="408" t="s">
        <v>247</v>
      </c>
      <c r="E21" s="409"/>
      <c r="F21" s="410"/>
      <c r="G21" s="252"/>
      <c r="H21" s="408"/>
      <c r="I21" s="409"/>
      <c r="J21" s="410"/>
      <c r="K21" s="251"/>
      <c r="L21" s="407"/>
    </row>
    <row r="22" spans="2:12" s="281" customFormat="1" ht="27.75" customHeight="1">
      <c r="B22" s="414" t="s">
        <v>199</v>
      </c>
      <c r="C22" s="415" t="s">
        <v>236</v>
      </c>
      <c r="D22" s="415" t="s">
        <v>274</v>
      </c>
      <c r="E22" s="415"/>
      <c r="F22" s="415"/>
      <c r="G22" s="247"/>
      <c r="H22" s="415" t="s">
        <v>275</v>
      </c>
      <c r="I22" s="415"/>
      <c r="J22" s="415"/>
      <c r="K22" s="415" t="s">
        <v>288</v>
      </c>
      <c r="L22" s="417" t="s">
        <v>237</v>
      </c>
    </row>
    <row r="23" spans="2:12" ht="79.5" customHeight="1">
      <c r="B23" s="403"/>
      <c r="C23" s="416"/>
      <c r="D23" s="267" t="s">
        <v>238</v>
      </c>
      <c r="E23" s="267" t="s">
        <v>289</v>
      </c>
      <c r="F23" s="267" t="s">
        <v>239</v>
      </c>
      <c r="G23" s="248"/>
      <c r="H23" s="267" t="s">
        <v>238</v>
      </c>
      <c r="I23" s="267" t="s">
        <v>289</v>
      </c>
      <c r="J23" s="267" t="s">
        <v>239</v>
      </c>
      <c r="K23" s="416"/>
      <c r="L23" s="418"/>
    </row>
    <row r="24" spans="2:12" s="281" customFormat="1" ht="21" customHeight="1">
      <c r="B24" s="403" t="s">
        <v>249</v>
      </c>
      <c r="C24" s="249" t="s">
        <v>278</v>
      </c>
      <c r="D24" s="274">
        <v>63</v>
      </c>
      <c r="E24" s="249" t="s">
        <v>280</v>
      </c>
      <c r="F24" s="276">
        <v>1.800289539612085</v>
      </c>
      <c r="G24" s="277"/>
      <c r="H24" s="278">
        <v>58</v>
      </c>
      <c r="I24" s="279">
        <v>1</v>
      </c>
      <c r="J24" s="280">
        <v>2.4161655390560139</v>
      </c>
      <c r="K24" s="249">
        <v>0</v>
      </c>
      <c r="L24" s="405" t="s">
        <v>241</v>
      </c>
    </row>
    <row r="25" spans="2:12" s="281" customFormat="1" ht="21" customHeight="1">
      <c r="B25" s="403"/>
      <c r="C25" s="249" t="s">
        <v>243</v>
      </c>
      <c r="D25" s="274">
        <v>8</v>
      </c>
      <c r="E25" s="249">
        <v>0</v>
      </c>
      <c r="F25" s="276">
        <v>-0.38341482168705815</v>
      </c>
      <c r="G25" s="277"/>
      <c r="H25" s="278">
        <v>6</v>
      </c>
      <c r="I25" s="279">
        <v>0</v>
      </c>
      <c r="J25" s="280">
        <v>1.2</v>
      </c>
      <c r="K25" s="249">
        <v>0</v>
      </c>
      <c r="L25" s="406"/>
    </row>
    <row r="26" spans="2:12" s="281" customFormat="1" ht="21" customHeight="1">
      <c r="B26" s="403"/>
      <c r="C26" s="249" t="s">
        <v>244</v>
      </c>
      <c r="D26" s="274">
        <v>14</v>
      </c>
      <c r="E26" s="249">
        <v>0</v>
      </c>
      <c r="F26" s="276">
        <v>7.3598967028807571</v>
      </c>
      <c r="G26" s="277"/>
      <c r="H26" s="278">
        <v>13</v>
      </c>
      <c r="I26" s="279">
        <v>0</v>
      </c>
      <c r="J26" s="280">
        <v>1.22</v>
      </c>
      <c r="K26" s="249">
        <v>0</v>
      </c>
      <c r="L26" s="406"/>
    </row>
    <row r="27" spans="2:12" s="281" customFormat="1" ht="21" customHeight="1">
      <c r="B27" s="403"/>
      <c r="C27" s="249" t="s">
        <v>242</v>
      </c>
      <c r="D27" s="274">
        <v>3</v>
      </c>
      <c r="E27" s="249">
        <v>0</v>
      </c>
      <c r="F27" s="276">
        <v>4.6566609536683208</v>
      </c>
      <c r="G27" s="277"/>
      <c r="H27" s="278">
        <v>3</v>
      </c>
      <c r="I27" s="279">
        <v>0</v>
      </c>
      <c r="J27" s="280">
        <v>1.35</v>
      </c>
      <c r="K27" s="249">
        <v>0</v>
      </c>
      <c r="L27" s="406"/>
    </row>
    <row r="28" spans="2:12" s="281" customFormat="1" ht="21" customHeight="1">
      <c r="B28" s="403"/>
      <c r="C28" s="249" t="s">
        <v>245</v>
      </c>
      <c r="D28" s="274">
        <v>46</v>
      </c>
      <c r="E28" s="249">
        <v>1</v>
      </c>
      <c r="F28" s="276">
        <v>17.871480926893494</v>
      </c>
      <c r="G28" s="248"/>
      <c r="H28" s="279">
        <v>45</v>
      </c>
      <c r="I28" s="279">
        <v>0</v>
      </c>
      <c r="J28" s="280">
        <v>1.99</v>
      </c>
      <c r="K28" s="249">
        <v>0</v>
      </c>
      <c r="L28" s="406"/>
    </row>
    <row r="29" spans="2:12" s="281" customFormat="1" ht="21" customHeight="1">
      <c r="B29" s="403"/>
      <c r="C29" s="288" t="s">
        <v>246</v>
      </c>
      <c r="D29" s="250">
        <v>134</v>
      </c>
      <c r="E29" s="250" t="s">
        <v>290</v>
      </c>
      <c r="F29" s="289">
        <v>1.6474962198809715</v>
      </c>
      <c r="G29" s="292"/>
      <c r="H29" s="284">
        <v>125</v>
      </c>
      <c r="I29" s="284">
        <v>1</v>
      </c>
      <c r="J29" s="290">
        <v>2.1431713881610372</v>
      </c>
      <c r="K29" s="267">
        <v>0</v>
      </c>
      <c r="L29" s="406"/>
    </row>
    <row r="30" spans="2:12" s="287" customFormat="1" ht="16.5" customHeight="1" thickBot="1">
      <c r="B30" s="404"/>
      <c r="C30" s="293"/>
      <c r="D30" s="408" t="s">
        <v>247</v>
      </c>
      <c r="E30" s="409"/>
      <c r="F30" s="410"/>
      <c r="G30" s="252"/>
      <c r="H30" s="408"/>
      <c r="I30" s="409"/>
      <c r="J30" s="410"/>
      <c r="K30" s="251"/>
      <c r="L30" s="407"/>
    </row>
    <row r="31" spans="2:12" ht="62.25" customHeight="1">
      <c r="B31" s="294"/>
      <c r="C31" s="295"/>
      <c r="D31" s="295"/>
      <c r="E31" s="295"/>
      <c r="F31" s="295"/>
      <c r="G31" s="295"/>
      <c r="H31" s="295"/>
      <c r="I31" s="295"/>
      <c r="J31" s="295"/>
      <c r="K31" s="295"/>
      <c r="L31" s="295"/>
    </row>
    <row r="32" spans="2:12" ht="86.25" customHeight="1"/>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Q14"/>
  <sheetViews>
    <sheetView topLeftCell="A7" zoomScaleNormal="100" zoomScaleSheetLayoutView="100" workbookViewId="0">
      <selection activeCell="J5" sqref="J5"/>
    </sheetView>
  </sheetViews>
  <sheetFormatPr defaultRowHeight="12.75"/>
  <cols>
    <col min="1" max="1" width="1.85546875" style="296" customWidth="1"/>
    <col min="2" max="2" width="4.7109375" style="296" customWidth="1"/>
    <col min="3" max="3" width="25.85546875" style="328" customWidth="1"/>
    <col min="4" max="4" width="5" style="296" customWidth="1"/>
    <col min="5" max="5" width="15.28515625" style="296" customWidth="1"/>
    <col min="6" max="6" width="19" style="296" customWidth="1"/>
    <col min="7" max="7" width="20.42578125" style="296" bestFit="1" customWidth="1"/>
    <col min="8" max="8" width="15.85546875" style="296" customWidth="1"/>
    <col min="9" max="9" width="18.5703125" style="296" customWidth="1"/>
    <col min="10" max="10" width="12.5703125" style="296" customWidth="1"/>
    <col min="11" max="11" width="13.28515625" style="296" customWidth="1"/>
    <col min="12" max="15" width="12.5703125" style="296" customWidth="1"/>
    <col min="16" max="16" width="2.7109375" style="296" customWidth="1"/>
    <col min="17" max="20" width="12.5703125" style="296" customWidth="1"/>
    <col min="21" max="16384" width="9.140625" style="296"/>
  </cols>
  <sheetData>
    <row r="1" spans="2:17" ht="39" customHeight="1">
      <c r="B1" s="431" t="s">
        <v>250</v>
      </c>
      <c r="C1" s="431"/>
      <c r="D1" s="431"/>
      <c r="E1" s="431"/>
      <c r="F1" s="431"/>
      <c r="G1" s="431"/>
      <c r="H1" s="431"/>
      <c r="I1" s="431"/>
    </row>
    <row r="2" spans="2:17" ht="30.75" customHeight="1">
      <c r="B2" s="253" t="s">
        <v>251</v>
      </c>
      <c r="C2" s="254"/>
      <c r="D2" s="254"/>
      <c r="E2" s="254"/>
      <c r="F2" s="254"/>
      <c r="H2" s="254"/>
      <c r="I2" s="255" t="s">
        <v>291</v>
      </c>
    </row>
    <row r="3" spans="2:17" ht="33" customHeight="1" thickBot="1">
      <c r="B3" s="432" t="s">
        <v>252</v>
      </c>
      <c r="C3" s="432"/>
      <c r="D3" s="432"/>
      <c r="E3" s="432"/>
      <c r="F3" s="432"/>
      <c r="G3" s="432"/>
      <c r="H3" s="432"/>
      <c r="I3" s="432"/>
    </row>
    <row r="4" spans="2:17" s="298" customFormat="1" ht="48.75" customHeight="1">
      <c r="B4" s="433" t="s">
        <v>253</v>
      </c>
      <c r="C4" s="436" t="s">
        <v>254</v>
      </c>
      <c r="D4" s="437"/>
      <c r="E4" s="297" t="s">
        <v>255</v>
      </c>
      <c r="F4" s="297" t="s">
        <v>256</v>
      </c>
      <c r="G4" s="297" t="s">
        <v>257</v>
      </c>
      <c r="J4" s="299"/>
    </row>
    <row r="5" spans="2:17" ht="25.5" customHeight="1">
      <c r="B5" s="434"/>
      <c r="C5" s="300" t="s">
        <v>258</v>
      </c>
      <c r="D5" s="301" t="s">
        <v>259</v>
      </c>
      <c r="E5" s="302"/>
      <c r="F5" s="303">
        <v>77161</v>
      </c>
      <c r="G5" s="304">
        <v>240420</v>
      </c>
      <c r="J5" s="305"/>
      <c r="K5" s="305"/>
    </row>
    <row r="6" spans="2:17" ht="25.5" customHeight="1">
      <c r="B6" s="434"/>
      <c r="C6" s="300" t="s">
        <v>260</v>
      </c>
      <c r="D6" s="301" t="s">
        <v>259</v>
      </c>
      <c r="E6" s="302"/>
      <c r="F6" s="303">
        <v>21906</v>
      </c>
      <c r="G6" s="304">
        <v>46604</v>
      </c>
      <c r="J6" s="305"/>
      <c r="K6" s="305"/>
    </row>
    <row r="7" spans="2:17" ht="25.5" customHeight="1" thickBot="1">
      <c r="B7" s="435"/>
      <c r="C7" s="306" t="s">
        <v>246</v>
      </c>
      <c r="D7" s="307" t="s">
        <v>259</v>
      </c>
      <c r="E7" s="308"/>
      <c r="F7" s="309">
        <v>99067</v>
      </c>
      <c r="G7" s="310">
        <v>287024</v>
      </c>
    </row>
    <row r="8" spans="2:17" ht="25.5" customHeight="1" thickBot="1">
      <c r="B8" s="311"/>
      <c r="C8" s="312"/>
      <c r="D8" s="313"/>
      <c r="E8" s="314"/>
      <c r="F8" s="315"/>
      <c r="G8" s="316"/>
    </row>
    <row r="9" spans="2:17" s="319" customFormat="1" ht="48.75" customHeight="1">
      <c r="B9" s="433" t="s">
        <v>261</v>
      </c>
      <c r="C9" s="436" t="s">
        <v>262</v>
      </c>
      <c r="D9" s="437"/>
      <c r="E9" s="297" t="s">
        <v>263</v>
      </c>
      <c r="F9" s="297" t="s">
        <v>264</v>
      </c>
      <c r="G9" s="297" t="s">
        <v>265</v>
      </c>
      <c r="H9" s="297" t="s">
        <v>266</v>
      </c>
      <c r="I9" s="317" t="s">
        <v>267</v>
      </c>
      <c r="J9" s="318"/>
      <c r="K9" s="318"/>
    </row>
    <row r="10" spans="2:17" ht="25.5" customHeight="1">
      <c r="B10" s="434"/>
      <c r="C10" s="300" t="s">
        <v>258</v>
      </c>
      <c r="D10" s="301" t="s">
        <v>259</v>
      </c>
      <c r="E10" s="320">
        <v>10105</v>
      </c>
      <c r="F10" s="321">
        <v>23474</v>
      </c>
      <c r="G10" s="321">
        <v>33579</v>
      </c>
      <c r="H10" s="321">
        <v>23466</v>
      </c>
      <c r="I10" s="322">
        <v>10113</v>
      </c>
      <c r="J10" s="323"/>
    </row>
    <row r="11" spans="2:17" ht="25.5" customHeight="1">
      <c r="B11" s="434"/>
      <c r="C11" s="300" t="s">
        <v>260</v>
      </c>
      <c r="D11" s="301" t="s">
        <v>259</v>
      </c>
      <c r="E11" s="320">
        <v>3802</v>
      </c>
      <c r="F11" s="321">
        <v>4294</v>
      </c>
      <c r="G11" s="320">
        <v>8096</v>
      </c>
      <c r="H11" s="321">
        <v>4592</v>
      </c>
      <c r="I11" s="322">
        <v>3504</v>
      </c>
      <c r="J11" s="323"/>
    </row>
    <row r="12" spans="2:17" ht="25.5" customHeight="1" thickBot="1">
      <c r="B12" s="435"/>
      <c r="C12" s="306" t="s">
        <v>246</v>
      </c>
      <c r="D12" s="307" t="s">
        <v>259</v>
      </c>
      <c r="E12" s="324">
        <v>13907</v>
      </c>
      <c r="F12" s="309">
        <v>27768</v>
      </c>
      <c r="G12" s="309">
        <v>41675</v>
      </c>
      <c r="H12" s="309">
        <v>28058</v>
      </c>
      <c r="I12" s="309">
        <v>13617</v>
      </c>
      <c r="J12" s="323"/>
    </row>
    <row r="13" spans="2:17" s="325" customFormat="1" ht="50.25" customHeight="1" thickBot="1">
      <c r="B13" s="428" t="s">
        <v>268</v>
      </c>
      <c r="C13" s="429"/>
      <c r="D13" s="429"/>
      <c r="E13" s="429"/>
      <c r="F13" s="429"/>
      <c r="G13" s="429"/>
      <c r="H13" s="429"/>
      <c r="I13" s="430"/>
    </row>
    <row r="14" spans="2:17" s="319" customFormat="1" ht="20.25" customHeight="1">
      <c r="C14" s="326"/>
      <c r="D14" s="326"/>
      <c r="E14" s="326"/>
      <c r="F14" s="326"/>
      <c r="G14" s="326"/>
      <c r="H14" s="326"/>
      <c r="Q14" s="327"/>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 D</vt:lpstr>
      <vt:lpstr>Meter tesing &amp; defective Q-4</vt:lpstr>
      <vt:lpstr>Sheet1</vt:lpstr>
      <vt:lpstr>'Meter tesing &amp; defective Q-4'!Print_Area</vt:lpstr>
      <vt:lpstr>'SHEET-1'!Print_Area</vt:lpstr>
      <vt:lpstr>'SHEET-3'!Print_Area</vt:lpstr>
      <vt:lpstr>'SHEET-4'!Print_Area</vt:lpstr>
      <vt:lpstr>'SHEET-5'!Print_Area</vt:lpstr>
      <vt:lpstr>'SHEET-6'!Print_Area</vt:lpstr>
      <vt:lpstr>'SHEET-7'!Print_Area</vt:lpstr>
      <vt:lpstr>'T&amp; D'!Print_Area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Mr.Dileep N. Yadav</cp:lastModifiedBy>
  <cp:lastPrinted>2022-06-13T06:22:09Z</cp:lastPrinted>
  <dcterms:created xsi:type="dcterms:W3CDTF">1996-10-14T23:33:28Z</dcterms:created>
  <dcterms:modified xsi:type="dcterms:W3CDTF">2024-07-02T08:11:14Z</dcterms:modified>
</cp:coreProperties>
</file>