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03.01.24\RIMs\RIMS\2023-24\3rd QTR\"/>
    </mc:Choice>
  </mc:AlternateContent>
  <bookViews>
    <workbookView xWindow="0" yWindow="0" windowWidth="15360" windowHeight="7635"/>
  </bookViews>
  <sheets>
    <sheet name="SHEET-1" sheetId="24" r:id="rId1"/>
    <sheet name="SHEET-2" sheetId="25" r:id="rId2"/>
    <sheet name="SHEET-3" sheetId="26" r:id="rId3"/>
    <sheet name="SHEET-4" sheetId="32" r:id="rId4"/>
    <sheet name="SHEET-5" sheetId="33" r:id="rId5"/>
    <sheet name="SHEET-6" sheetId="30" r:id="rId6"/>
    <sheet name="SHEET-7" sheetId="31" r:id="rId7"/>
    <sheet name="Meter tesing &amp; defective " sheetId="36" r:id="rId8"/>
    <sheet name="T&amp;D" sheetId="35"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1" localSheetId="8">#REF!</definedName>
    <definedName name="\1">#REF!</definedName>
    <definedName name="\2" localSheetId="8">[1]TLPPOCT!#REF!</definedName>
    <definedName name="\2">[1]TLPPOCT!#REF!</definedName>
    <definedName name="\a" localSheetId="8">#REF!</definedName>
    <definedName name="\a">#REF!</definedName>
    <definedName name="\b" localSheetId="8">#REF!</definedName>
    <definedName name="\b">#REF!</definedName>
    <definedName name="\p" localSheetId="8">#REF!</definedName>
    <definedName name="\p">#REF!</definedName>
    <definedName name="_____S8" localSheetId="8">#REF!</definedName>
    <definedName name="_____S8">#REF!</definedName>
    <definedName name="_____S88" localSheetId="8">#REF!</definedName>
    <definedName name="_____S88">#REF!</definedName>
    <definedName name="_____S888" localSheetId="8">#REF!</definedName>
    <definedName name="_____S888">#REF!</definedName>
    <definedName name="____SPA007" localSheetId="8">[2]TLPPOCT!#REF!</definedName>
    <definedName name="____SPA007">[2]TLPPOCT!#REF!</definedName>
    <definedName name="__1_1_1" localSheetId="8">#REF!</definedName>
    <definedName name="__1_1_1">#REF!</definedName>
    <definedName name="__123Graph_A" localSheetId="8" hidden="1">'[3]mpmla wise pp02_03'!#REF!</definedName>
    <definedName name="__123Graph_A" hidden="1">'[3]mpmla wise pp02_03'!#REF!</definedName>
    <definedName name="__123Graph_B" localSheetId="8" hidden="1">'[3]mpmla wise pp02_03'!#REF!</definedName>
    <definedName name="__123Graph_B" hidden="1">'[3]mpmla wise pp02_03'!#REF!</definedName>
    <definedName name="__123Graph_C" localSheetId="8" hidden="1">'[3]mpmla wise pp02_03'!#REF!</definedName>
    <definedName name="__123Graph_C" hidden="1">'[3]mpmla wise pp02_03'!#REF!</definedName>
    <definedName name="__123Graph_D" localSheetId="8" hidden="1">'[3]mpmla wise pp02_03'!#REF!</definedName>
    <definedName name="__123Graph_D" hidden="1">'[3]mpmla wise pp02_03'!#REF!</definedName>
    <definedName name="__123Graph_E" localSheetId="8" hidden="1">'[3]mpmla wise pp02_03'!#REF!</definedName>
    <definedName name="__123Graph_E" hidden="1">'[3]mpmla wise pp02_03'!#REF!</definedName>
    <definedName name="__123Graph_F" localSheetId="8" hidden="1">'[3]mpmla wise pp02_03'!#REF!</definedName>
    <definedName name="__123Graph_F" hidden="1">'[3]mpmla wise pp02_03'!#REF!</definedName>
    <definedName name="__123Graph_X" localSheetId="8" hidden="1">'[3]mpmla wise pp02_03'!#REF!</definedName>
    <definedName name="__123Graph_X" hidden="1">'[3]mpmla wise pp02_03'!#REF!</definedName>
    <definedName name="__2_1_1" localSheetId="8">#REF!</definedName>
    <definedName name="__2_1_1">#REF!</definedName>
    <definedName name="__S8" localSheetId="8">#REF!</definedName>
    <definedName name="__S8">#REF!</definedName>
    <definedName name="__S88" localSheetId="8">#REF!</definedName>
    <definedName name="__S88">#REF!</definedName>
    <definedName name="__S888" localSheetId="8">#REF!</definedName>
    <definedName name="__S888">#REF!</definedName>
    <definedName name="__SF01" localSheetId="8">[4]LMAIN!#REF!</definedName>
    <definedName name="__SF01">[4]LMAIN!#REF!</definedName>
    <definedName name="__SF010907" localSheetId="8">[4]LMAIN!#REF!</definedName>
    <definedName name="__SF010907">[4]LMAIN!#REF!</definedName>
    <definedName name="__SF02" localSheetId="8">[4]LMAIN!#REF!</definedName>
    <definedName name="__SF02">[4]LMAIN!#REF!</definedName>
    <definedName name="__SF020506" localSheetId="8">[4]LMAIN!#REF!</definedName>
    <definedName name="__SF020506">[4]LMAIN!#REF!</definedName>
    <definedName name="__SF0209" localSheetId="8">[4]LMAIN!#REF!</definedName>
    <definedName name="__SF0209">[4]LMAIN!#REF!</definedName>
    <definedName name="__SF020907" localSheetId="8">[4]LMAIN!#REF!</definedName>
    <definedName name="__SF020907">[4]LMAIN!#REF!</definedName>
    <definedName name="__SF020912" localSheetId="8">[4]LMAIN!#REF!</definedName>
    <definedName name="__SF020912">[4]LMAIN!#REF!</definedName>
    <definedName name="__SF03" localSheetId="8">[4]LMAIN!#REF!</definedName>
    <definedName name="__SF03">[4]LMAIN!#REF!</definedName>
    <definedName name="__SF030907" localSheetId="8">[4]LMAIN!#REF!</definedName>
    <definedName name="__SF030907">[4]LMAIN!#REF!</definedName>
    <definedName name="__SF044" localSheetId="8">[4]LMAIN!#REF!</definedName>
    <definedName name="__SF044">[4]LMAIN!#REF!</definedName>
    <definedName name="__SF07" localSheetId="8">[4]LMAIN!#REF!</definedName>
    <definedName name="__SF07">[4]LMAIN!#REF!</definedName>
    <definedName name="__SF070805" localSheetId="8">[4]LMAIN!#REF!</definedName>
    <definedName name="__SF070805">[4]LMAIN!#REF!</definedName>
    <definedName name="__SF070809" localSheetId="8">[4]LMAIN!#REF!</definedName>
    <definedName name="__SF070809">[4]LMAIN!#REF!</definedName>
    <definedName name="__SF0709" localSheetId="8">[4]LMAIN!#REF!</definedName>
    <definedName name="__SF0709">[4]LMAIN!#REF!</definedName>
    <definedName name="__SF070907" localSheetId="8">[4]LMAIN!#REF!</definedName>
    <definedName name="__SF070907">[4]LMAIN!#REF!</definedName>
    <definedName name="__SF080706" localSheetId="8">[4]LMAIN!#REF!</definedName>
    <definedName name="__SF080706">[4]LMAIN!#REF!</definedName>
    <definedName name="__SF080709" localSheetId="8">[4]LMAIN!#REF!</definedName>
    <definedName name="__SF080709">[4]LMAIN!#REF!</definedName>
    <definedName name="__SF090726" localSheetId="8">[4]LMAIN!#REF!</definedName>
    <definedName name="__SF090726">[4]LMAIN!#REF!</definedName>
    <definedName name="__SF26" localSheetId="8">[4]LMAIN!#REF!</definedName>
    <definedName name="__SF26">[4]LMAIN!#REF!</definedName>
    <definedName name="__SF260907" localSheetId="8">[4]LMAIN!#REF!</definedName>
    <definedName name="__SF260907">[4]LMAIN!#REF!</definedName>
    <definedName name="__SF31" localSheetId="8">[4]LMAIN!#REF!</definedName>
    <definedName name="__SF31">[4]LMAIN!#REF!</definedName>
    <definedName name="__SF3108" localSheetId="8">[4]LMAIN!#REF!</definedName>
    <definedName name="__SF3108">[4]LMAIN!#REF!</definedName>
    <definedName name="__SF310807" localSheetId="8">[4]LMAIN!#REF!</definedName>
    <definedName name="__SF310807">[4]LMAIN!#REF!</definedName>
    <definedName name="__SF3109" localSheetId="8">[4]LMAIN!#REF!</definedName>
    <definedName name="__SF3109">[4]LMAIN!#REF!</definedName>
    <definedName name="__SF310907" localSheetId="8">[4]LMAIN!#REF!</definedName>
    <definedName name="__SF310907">[4]LMAIN!#REF!</definedName>
    <definedName name="__SF33" localSheetId="8">[4]LMAIN!#REF!</definedName>
    <definedName name="__SF33">[4]LMAIN!#REF!</definedName>
    <definedName name="__SFB1" localSheetId="8">[4]LMAIN!#REF!</definedName>
    <definedName name="__SFB1">[4]LMAIN!#REF!</definedName>
    <definedName name="__SM09" localSheetId="8">[4]LMAIN!#REF!</definedName>
    <definedName name="__SM09">[4]LMAIN!#REF!</definedName>
    <definedName name="__SUM1" localSheetId="8">[4]LMAIN!#REF!</definedName>
    <definedName name="__SUM1">[4]LMAIN!#REF!</definedName>
    <definedName name="_1" localSheetId="8">#REF!</definedName>
    <definedName name="_1">#REF!</definedName>
    <definedName name="_1_1" localSheetId="8">#REF!</definedName>
    <definedName name="_1_1">#REF!</definedName>
    <definedName name="_1_1_1" localSheetId="8">#REF!</definedName>
    <definedName name="_1_1_1">#REF!</definedName>
    <definedName name="_1_1_10" localSheetId="8">#REF!</definedName>
    <definedName name="_1_1_10">#REF!</definedName>
    <definedName name="_1_1_11" localSheetId="8">#REF!</definedName>
    <definedName name="_1_1_11">#REF!</definedName>
    <definedName name="_1_1_8" localSheetId="8">#REF!</definedName>
    <definedName name="_1_1_8">#REF!</definedName>
    <definedName name="_1_1_9" localSheetId="8">#REF!</definedName>
    <definedName name="_1_1_9">#REF!</definedName>
    <definedName name="_1_10" localSheetId="8">#REF!</definedName>
    <definedName name="_1_10">#REF!</definedName>
    <definedName name="_1_10_10" localSheetId="8">#REF!</definedName>
    <definedName name="_1_10_10">#REF!</definedName>
    <definedName name="_1_10_11" localSheetId="8">#REF!</definedName>
    <definedName name="_1_10_11">#REF!</definedName>
    <definedName name="_1_10_8" localSheetId="8">#REF!</definedName>
    <definedName name="_1_10_8">#REF!</definedName>
    <definedName name="_1_10_9" localSheetId="8">#REF!</definedName>
    <definedName name="_1_10_9">#REF!</definedName>
    <definedName name="_1_11" localSheetId="8">#REF!</definedName>
    <definedName name="_1_11">#REF!</definedName>
    <definedName name="_1_11_10" localSheetId="8">#REF!</definedName>
    <definedName name="_1_11_10">#REF!</definedName>
    <definedName name="_1_11_11" localSheetId="8">#REF!</definedName>
    <definedName name="_1_11_11">#REF!</definedName>
    <definedName name="_1_11_8" localSheetId="8">#REF!</definedName>
    <definedName name="_1_11_8">#REF!</definedName>
    <definedName name="_1_11_9" localSheetId="8">#REF!</definedName>
    <definedName name="_1_11_9">#REF!</definedName>
    <definedName name="_1_12" localSheetId="8">#REF!</definedName>
    <definedName name="_1_12">#REF!</definedName>
    <definedName name="_1_12_10" localSheetId="8">#REF!</definedName>
    <definedName name="_1_12_10">#REF!</definedName>
    <definedName name="_1_12_11" localSheetId="8">#REF!</definedName>
    <definedName name="_1_12_11">#REF!</definedName>
    <definedName name="_1_12_8" localSheetId="8">#REF!</definedName>
    <definedName name="_1_12_8">#REF!</definedName>
    <definedName name="_1_12_9" localSheetId="8">#REF!</definedName>
    <definedName name="_1_12_9">#REF!</definedName>
    <definedName name="_1_13" localSheetId="8">#REF!</definedName>
    <definedName name="_1_13">#REF!</definedName>
    <definedName name="_1_13_10" localSheetId="8">#REF!</definedName>
    <definedName name="_1_13_10">#REF!</definedName>
    <definedName name="_1_13_11" localSheetId="8">#REF!</definedName>
    <definedName name="_1_13_11">#REF!</definedName>
    <definedName name="_1_13_8" localSheetId="8">#REF!</definedName>
    <definedName name="_1_13_8">#REF!</definedName>
    <definedName name="_1_13_9" localSheetId="8">#REF!</definedName>
    <definedName name="_1_13_9">#REF!</definedName>
    <definedName name="_1_2" localSheetId="8">#REF!</definedName>
    <definedName name="_1_2">#REF!</definedName>
    <definedName name="_1_2_1" localSheetId="8">#REF!</definedName>
    <definedName name="_1_2_1">#REF!</definedName>
    <definedName name="_1_2_10" localSheetId="8">#REF!</definedName>
    <definedName name="_1_2_10">#REF!</definedName>
    <definedName name="_1_2_11" localSheetId="8">#REF!</definedName>
    <definedName name="_1_2_11">#REF!</definedName>
    <definedName name="_1_2_8" localSheetId="8">#REF!</definedName>
    <definedName name="_1_2_8">#REF!</definedName>
    <definedName name="_1_2_9" localSheetId="8">#REF!</definedName>
    <definedName name="_1_2_9">#REF!</definedName>
    <definedName name="_1_3" localSheetId="8">#REF!</definedName>
    <definedName name="_1_3">#REF!</definedName>
    <definedName name="_1_3_10" localSheetId="8">#REF!</definedName>
    <definedName name="_1_3_10">#REF!</definedName>
    <definedName name="_1_3_11" localSheetId="8">#REF!</definedName>
    <definedName name="_1_3_11">#REF!</definedName>
    <definedName name="_1_3_8" localSheetId="8">#REF!</definedName>
    <definedName name="_1_3_8">#REF!</definedName>
    <definedName name="_1_3_9" localSheetId="8">#REF!</definedName>
    <definedName name="_1_3_9">#REF!</definedName>
    <definedName name="_1_6" localSheetId="8">#REF!</definedName>
    <definedName name="_1_6">#REF!</definedName>
    <definedName name="_1_6_10" localSheetId="8">#REF!</definedName>
    <definedName name="_1_6_10">#REF!</definedName>
    <definedName name="_1_6_11" localSheetId="8">#REF!</definedName>
    <definedName name="_1_6_11">#REF!</definedName>
    <definedName name="_1_6_8" localSheetId="8">#REF!</definedName>
    <definedName name="_1_6_8">#REF!</definedName>
    <definedName name="_1_6_9" localSheetId="8">#REF!</definedName>
    <definedName name="_1_6_9">#REF!</definedName>
    <definedName name="_1_7" localSheetId="8">#REF!</definedName>
    <definedName name="_1_7">#REF!</definedName>
    <definedName name="_1_7_10" localSheetId="8">#REF!</definedName>
    <definedName name="_1_7_10">#REF!</definedName>
    <definedName name="_1_7_11" localSheetId="8">#REF!</definedName>
    <definedName name="_1_7_11">#REF!</definedName>
    <definedName name="_1_7_8" localSheetId="8">#REF!</definedName>
    <definedName name="_1_7_8">#REF!</definedName>
    <definedName name="_1_7_9" localSheetId="8">#REF!</definedName>
    <definedName name="_1_7_9">#REF!</definedName>
    <definedName name="_1_8" localSheetId="8">#REF!</definedName>
    <definedName name="_1_8">#REF!</definedName>
    <definedName name="_1_8_10" localSheetId="8">#REF!</definedName>
    <definedName name="_1_8_10">#REF!</definedName>
    <definedName name="_1_8_11" localSheetId="8">#REF!</definedName>
    <definedName name="_1_8_11">#REF!</definedName>
    <definedName name="_1_8_8" localSheetId="8">#REF!</definedName>
    <definedName name="_1_8_8">#REF!</definedName>
    <definedName name="_1_8_9" localSheetId="8">#REF!</definedName>
    <definedName name="_1_8_9">#REF!</definedName>
    <definedName name="_1_9" localSheetId="8">#REF!</definedName>
    <definedName name="_1_9">#REF!</definedName>
    <definedName name="_1_9_10" localSheetId="8">#REF!</definedName>
    <definedName name="_1_9_10">#REF!</definedName>
    <definedName name="_1_9_11" localSheetId="8">#REF!</definedName>
    <definedName name="_1_9_11">#REF!</definedName>
    <definedName name="_1_9_8" localSheetId="8">#REF!</definedName>
    <definedName name="_1_9_8">#REF!</definedName>
    <definedName name="_1_9_9" localSheetId="8">#REF!</definedName>
    <definedName name="_1_9_9">#REF!</definedName>
    <definedName name="_10_1_1_1" localSheetId="8">#REF!</definedName>
    <definedName name="_10_1_1_1">#REF!</definedName>
    <definedName name="_10_1_11_1" localSheetId="8">#REF!</definedName>
    <definedName name="_10_1_11_1">#REF!</definedName>
    <definedName name="_100_2_9_2" localSheetId="8">[1]TLPPOCT!#REF!</definedName>
    <definedName name="_100_2_9_2">[1]TLPPOCT!#REF!</definedName>
    <definedName name="_101_a_1" localSheetId="8">#REF!</definedName>
    <definedName name="_101_a_1">#REF!</definedName>
    <definedName name="_102_b_1" localSheetId="8">#REF!</definedName>
    <definedName name="_102_b_1">#REF!</definedName>
    <definedName name="_103_p_1" localSheetId="8">#REF!</definedName>
    <definedName name="_103_p_1">#REF!</definedName>
    <definedName name="_104Excel_BuiltIn_Database_1" localSheetId="8">#REF!</definedName>
    <definedName name="_104Excel_BuiltIn_Database_1">#REF!</definedName>
    <definedName name="_105Excel_BuiltIn_Database_10_1" localSheetId="8">#REF!</definedName>
    <definedName name="_105Excel_BuiltIn_Database_10_1">#REF!</definedName>
    <definedName name="_106Excel_BuiltIn_Database_11_1" localSheetId="8">#REF!</definedName>
    <definedName name="_106Excel_BuiltIn_Database_11_1">#REF!</definedName>
    <definedName name="_107Excel_BuiltIn_Database_8_1" localSheetId="8">#REF!</definedName>
    <definedName name="_107Excel_BuiltIn_Database_8_1">#REF!</definedName>
    <definedName name="_108Excel_BuiltIn_Database_9_1" localSheetId="8">#REF!</definedName>
    <definedName name="_108Excel_BuiltIn_Database_9_1">#REF!</definedName>
    <definedName name="_10Excel_BuiltIn__FilterDatabase_10_1" localSheetId="8">#REF!</definedName>
    <definedName name="_10Excel_BuiltIn__FilterDatabase_10_1">#REF!</definedName>
    <definedName name="_113work_pp_0601_10_1" localSheetId="8">[1]TLPPOCT!#REF!</definedName>
    <definedName name="_113work_pp_0601_10_1">[1]TLPPOCT!#REF!</definedName>
    <definedName name="_118work_pp_0601_11_1" localSheetId="8">[1]TLPPOCT!#REF!</definedName>
    <definedName name="_118work_pp_0601_11_1">[1]TLPPOCT!#REF!</definedName>
    <definedName name="_11Excel_BuiltIn__FilterDatabase_11_1" localSheetId="8">#REF!</definedName>
    <definedName name="_11Excel_BuiltIn__FilterDatabase_11_1">#REF!</definedName>
    <definedName name="_12_1_11_2" localSheetId="8">#REF!</definedName>
    <definedName name="_12_1_11_2">#REF!</definedName>
    <definedName name="_123work_pp_0601_8_1" localSheetId="8">[1]TLPPOCT!#REF!</definedName>
    <definedName name="_123work_pp_0601_8_1">[1]TLPPOCT!#REF!</definedName>
    <definedName name="_124" localSheetId="8" hidden="1">'[3]mpmla wise pp02_03'!#REF!</definedName>
    <definedName name="_124" hidden="1">'[3]mpmla wise pp02_03'!#REF!</definedName>
    <definedName name="_125" localSheetId="8" hidden="1">'[3]mpmla wise pp02_03'!#REF!</definedName>
    <definedName name="_125" hidden="1">'[3]mpmla wise pp02_03'!#REF!</definedName>
    <definedName name="_126" localSheetId="8" hidden="1">'[3]mpmla wise pp02_03'!#REF!</definedName>
    <definedName name="_126" hidden="1">'[3]mpmla wise pp02_03'!#REF!</definedName>
    <definedName name="_127" localSheetId="8" hidden="1">'[3]mpmla wise pp02_03'!#REF!</definedName>
    <definedName name="_127" hidden="1">'[3]mpmla wise pp02_03'!#REF!</definedName>
    <definedName name="_128" localSheetId="8" hidden="1">'[3]mpmla wise pp02_03'!#REF!</definedName>
    <definedName name="_128" hidden="1">'[3]mpmla wise pp02_03'!#REF!</definedName>
    <definedName name="_128work_pp_0601_9_1" localSheetId="8">[1]TLPPOCT!#REF!</definedName>
    <definedName name="_128work_pp_0601_9_1">[1]TLPPOCT!#REF!</definedName>
    <definedName name="_129" localSheetId="8" hidden="1">'[3]mpmla wise pp02_03'!#REF!</definedName>
    <definedName name="_129" hidden="1">'[3]mpmla wise pp02_03'!#REF!</definedName>
    <definedName name="_12Excel_BuiltIn__FilterDatabase_9_1" localSheetId="8">#REF!</definedName>
    <definedName name="_12Excel_BuiltIn__FilterDatabase_9_1">#REF!</definedName>
    <definedName name="_130" hidden="1">[5]zpF0001!$E$39:$E$78</definedName>
    <definedName name="_131" hidden="1">[6]zpF0001!$O$149:$O$158</definedName>
    <definedName name="_132" hidden="1">[6]zpF0001!$A$39:$CB$78</definedName>
    <definedName name="_135" localSheetId="8" hidden="1">'[6]mpmla wise pp01_02'!#REF!</definedName>
    <definedName name="_135" hidden="1">'[6]mpmla wise pp01_02'!#REF!</definedName>
    <definedName name="_13Excel_BuiltIn_Database_1" localSheetId="8">#REF!</definedName>
    <definedName name="_13Excel_BuiltIn_Database_1">#REF!</definedName>
    <definedName name="_14_1_8_1" localSheetId="8">#REF!</definedName>
    <definedName name="_14_1_8_1">#REF!</definedName>
    <definedName name="_142" localSheetId="8" hidden="1">'[6]mpmla wise pp01_02'!#REF!</definedName>
    <definedName name="_142" hidden="1">'[6]mpmla wise pp01_02'!#REF!</definedName>
    <definedName name="_14Excel_BuiltIn_Database_1_1" localSheetId="8">#REF!</definedName>
    <definedName name="_14Excel_BuiltIn_Database_1_1">#REF!</definedName>
    <definedName name="_15_1_10_1" localSheetId="8">#REF!</definedName>
    <definedName name="_15_1_10_1">#REF!</definedName>
    <definedName name="_15Excel_BuiltIn_Database_1_11_1" localSheetId="8">#REF!</definedName>
    <definedName name="_15Excel_BuiltIn_Database_1_11_1">#REF!</definedName>
    <definedName name="_16_1_8_2" localSheetId="8">#REF!</definedName>
    <definedName name="_16_1_8_2">#REF!</definedName>
    <definedName name="_16Excel_BuiltIn_Database_1_6_1" localSheetId="8">#REF!</definedName>
    <definedName name="_16Excel_BuiltIn_Database_1_6_1">#REF!</definedName>
    <definedName name="_17Excel_BuiltIn_Print_Area_3_1" localSheetId="8">#REF!</definedName>
    <definedName name="_17Excel_BuiltIn_Print_Area_3_1">#REF!</definedName>
    <definedName name="_18_1_9_1" localSheetId="8">#REF!</definedName>
    <definedName name="_18_1_9_1">#REF!</definedName>
    <definedName name="_18Excel_BuiltIn_Print_Area_4_1" localSheetId="8">#REF!</definedName>
    <definedName name="_18Excel_BuiltIn_Print_Area_4_1">#REF!</definedName>
    <definedName name="_2" localSheetId="8">[7]Recovered_Sheet5!#REF!</definedName>
    <definedName name="_2">[7]Recovered_Sheet5!#REF!</definedName>
    <definedName name="_2_1" localSheetId="8">[1]TLPPOCT!#REF!</definedName>
    <definedName name="_2_1">[1]TLPPOCT!#REF!</definedName>
    <definedName name="_2_1_1" localSheetId="8">[8]TLPPOCT!#REF!</definedName>
    <definedName name="_2_1_1">[8]TLPPOCT!#REF!</definedName>
    <definedName name="_2_1_1_1" localSheetId="8">#REF!</definedName>
    <definedName name="_2_1_1_1">#REF!</definedName>
    <definedName name="_2_1_10" localSheetId="8">[1]TLPPOCT!#REF!</definedName>
    <definedName name="_2_1_10">[1]TLPPOCT!#REF!</definedName>
    <definedName name="_2_1_11" localSheetId="8">[1]TLPPOCT!#REF!</definedName>
    <definedName name="_2_1_11">[1]TLPPOCT!#REF!</definedName>
    <definedName name="_2_1_8" localSheetId="8">[1]TLPPOCT!#REF!</definedName>
    <definedName name="_2_1_8">[1]TLPPOCT!#REF!</definedName>
    <definedName name="_2_1_9" localSheetId="8">[1]TLPPOCT!#REF!</definedName>
    <definedName name="_2_1_9">[1]TLPPOCT!#REF!</definedName>
    <definedName name="_2_10" localSheetId="8">[9]TLPPOCT!#REF!</definedName>
    <definedName name="_2_10">[9]TLPPOCT!#REF!</definedName>
    <definedName name="_2_10_10" localSheetId="8">[1]TLPPOCT!#REF!</definedName>
    <definedName name="_2_10_10">[1]TLPPOCT!#REF!</definedName>
    <definedName name="_2_10_11" localSheetId="8">[1]TLPPOCT!#REF!</definedName>
    <definedName name="_2_10_11">[1]TLPPOCT!#REF!</definedName>
    <definedName name="_2_10_8" localSheetId="8">[1]TLPPOCT!#REF!</definedName>
    <definedName name="_2_10_8">[1]TLPPOCT!#REF!</definedName>
    <definedName name="_2_10_9" localSheetId="8">[1]TLPPOCT!#REF!</definedName>
    <definedName name="_2_10_9">[1]TLPPOCT!#REF!</definedName>
    <definedName name="_2_11" localSheetId="8">[9]TLPPOCT!#REF!</definedName>
    <definedName name="_2_11">[9]TLPPOCT!#REF!</definedName>
    <definedName name="_2_11_10" localSheetId="8">[1]TLPPOCT!#REF!</definedName>
    <definedName name="_2_11_10">[1]TLPPOCT!#REF!</definedName>
    <definedName name="_2_11_11" localSheetId="8">[1]TLPPOCT!#REF!</definedName>
    <definedName name="_2_11_11">[1]TLPPOCT!#REF!</definedName>
    <definedName name="_2_11_8" localSheetId="8">[1]TLPPOCT!#REF!</definedName>
    <definedName name="_2_11_8">[1]TLPPOCT!#REF!</definedName>
    <definedName name="_2_11_9" localSheetId="8">[1]TLPPOCT!#REF!</definedName>
    <definedName name="_2_11_9">[1]TLPPOCT!#REF!</definedName>
    <definedName name="_2_12" localSheetId="8">[1]TLPPOCT!#REF!</definedName>
    <definedName name="_2_12">[1]TLPPOCT!#REF!</definedName>
    <definedName name="_2_12_10" localSheetId="8">[1]TLPPOCT!#REF!</definedName>
    <definedName name="_2_12_10">[1]TLPPOCT!#REF!</definedName>
    <definedName name="_2_12_11" localSheetId="8">[1]TLPPOCT!#REF!</definedName>
    <definedName name="_2_12_11">[1]TLPPOCT!#REF!</definedName>
    <definedName name="_2_12_8" localSheetId="8">[1]TLPPOCT!#REF!</definedName>
    <definedName name="_2_12_8">[1]TLPPOCT!#REF!</definedName>
    <definedName name="_2_12_9" localSheetId="8">[1]TLPPOCT!#REF!</definedName>
    <definedName name="_2_12_9">[1]TLPPOCT!#REF!</definedName>
    <definedName name="_2_13" localSheetId="8">[1]TLPPOCT!#REF!</definedName>
    <definedName name="_2_13">[1]TLPPOCT!#REF!</definedName>
    <definedName name="_2_13_10" localSheetId="8">[1]TLPPOCT!#REF!</definedName>
    <definedName name="_2_13_10">[1]TLPPOCT!#REF!</definedName>
    <definedName name="_2_13_11" localSheetId="8">[1]TLPPOCT!#REF!</definedName>
    <definedName name="_2_13_11">[1]TLPPOCT!#REF!</definedName>
    <definedName name="_2_13_8" localSheetId="8">[1]TLPPOCT!#REF!</definedName>
    <definedName name="_2_13_8">[1]TLPPOCT!#REF!</definedName>
    <definedName name="_2_13_9" localSheetId="8">[1]TLPPOCT!#REF!</definedName>
    <definedName name="_2_13_9">[1]TLPPOCT!#REF!</definedName>
    <definedName name="_2_2" localSheetId="8">[1]TLPPOCT!#REF!</definedName>
    <definedName name="_2_2">[1]TLPPOCT!#REF!</definedName>
    <definedName name="_2_2_1" localSheetId="8">[10]Recovered_Sheet5!#REF!</definedName>
    <definedName name="_2_2_1">[10]Recovered_Sheet5!#REF!</definedName>
    <definedName name="_2_2_10" localSheetId="8">[1]TLPPOCT!#REF!</definedName>
    <definedName name="_2_2_10">[1]TLPPOCT!#REF!</definedName>
    <definedName name="_2_2_11" localSheetId="8">[1]TLPPOCT!#REF!</definedName>
    <definedName name="_2_2_11">[1]TLPPOCT!#REF!</definedName>
    <definedName name="_2_2_8" localSheetId="8">[1]TLPPOCT!#REF!</definedName>
    <definedName name="_2_2_8">[1]TLPPOCT!#REF!</definedName>
    <definedName name="_2_2_9" localSheetId="8">[1]TLPPOCT!#REF!</definedName>
    <definedName name="_2_2_9">[1]TLPPOCT!#REF!</definedName>
    <definedName name="_2_3" localSheetId="8">[1]TLPPOCT!#REF!</definedName>
    <definedName name="_2_3">[1]TLPPOCT!#REF!</definedName>
    <definedName name="_2_3_10" localSheetId="8">[1]TLPPOCT!#REF!</definedName>
    <definedName name="_2_3_10">[1]TLPPOCT!#REF!</definedName>
    <definedName name="_2_3_11" localSheetId="8">[1]TLPPOCT!#REF!</definedName>
    <definedName name="_2_3_11">[1]TLPPOCT!#REF!</definedName>
    <definedName name="_2_3_8" localSheetId="8">[1]TLPPOCT!#REF!</definedName>
    <definedName name="_2_3_8">[1]TLPPOCT!#REF!</definedName>
    <definedName name="_2_3_9" localSheetId="8">[1]TLPPOCT!#REF!</definedName>
    <definedName name="_2_3_9">[1]TLPPOCT!#REF!</definedName>
    <definedName name="_2_6" localSheetId="8">[1]TLPPOCT!#REF!</definedName>
    <definedName name="_2_6">[1]TLPPOCT!#REF!</definedName>
    <definedName name="_2_6_10" localSheetId="8">[1]TLPPOCT!#REF!</definedName>
    <definedName name="_2_6_10">[1]TLPPOCT!#REF!</definedName>
    <definedName name="_2_6_11" localSheetId="8">[1]TLPPOCT!#REF!</definedName>
    <definedName name="_2_6_11">[1]TLPPOCT!#REF!</definedName>
    <definedName name="_2_6_8" localSheetId="8">[1]TLPPOCT!#REF!</definedName>
    <definedName name="_2_6_8">[1]TLPPOCT!#REF!</definedName>
    <definedName name="_2_6_9" localSheetId="8">[1]TLPPOCT!#REF!</definedName>
    <definedName name="_2_6_9">[1]TLPPOCT!#REF!</definedName>
    <definedName name="_2_7" localSheetId="8">[1]TLPPOCT!#REF!</definedName>
    <definedName name="_2_7">[1]TLPPOCT!#REF!</definedName>
    <definedName name="_2_7_10" localSheetId="8">[1]TLPPOCT!#REF!</definedName>
    <definedName name="_2_7_10">[1]TLPPOCT!#REF!</definedName>
    <definedName name="_2_7_11" localSheetId="8">[1]TLPPOCT!#REF!</definedName>
    <definedName name="_2_7_11">[1]TLPPOCT!#REF!</definedName>
    <definedName name="_2_7_8" localSheetId="8">[1]TLPPOCT!#REF!</definedName>
    <definedName name="_2_7_8">[1]TLPPOCT!#REF!</definedName>
    <definedName name="_2_7_9" localSheetId="8">[1]TLPPOCT!#REF!</definedName>
    <definedName name="_2_7_9">[1]TLPPOCT!#REF!</definedName>
    <definedName name="_2_8" localSheetId="8">[9]TLPPOCT!#REF!</definedName>
    <definedName name="_2_8">[9]TLPPOCT!#REF!</definedName>
    <definedName name="_2_8_10" localSheetId="8">[1]TLPPOCT!#REF!</definedName>
    <definedName name="_2_8_10">[1]TLPPOCT!#REF!</definedName>
    <definedName name="_2_8_11" localSheetId="8">[1]TLPPOCT!#REF!</definedName>
    <definedName name="_2_8_11">[1]TLPPOCT!#REF!</definedName>
    <definedName name="_2_8_8" localSheetId="8">[1]TLPPOCT!#REF!</definedName>
    <definedName name="_2_8_8">[1]TLPPOCT!#REF!</definedName>
    <definedName name="_2_8_9" localSheetId="8">[1]TLPPOCT!#REF!</definedName>
    <definedName name="_2_8_9">[1]TLPPOCT!#REF!</definedName>
    <definedName name="_2_9" localSheetId="8">[9]TLPPOCT!#REF!</definedName>
    <definedName name="_2_9">[9]TLPPOCT!#REF!</definedName>
    <definedName name="_2_9_10" localSheetId="8">[1]TLPPOCT!#REF!</definedName>
    <definedName name="_2_9_10">[1]TLPPOCT!#REF!</definedName>
    <definedName name="_2_9_11" localSheetId="8">[1]TLPPOCT!#REF!</definedName>
    <definedName name="_2_9_11">[1]TLPPOCT!#REF!</definedName>
    <definedName name="_2_9_8" localSheetId="8">[1]TLPPOCT!#REF!</definedName>
    <definedName name="_2_9_8">[1]TLPPOCT!#REF!</definedName>
    <definedName name="_2_9_9" localSheetId="8">[1]TLPPOCT!#REF!</definedName>
    <definedName name="_2_9_9">[1]TLPPOCT!#REF!</definedName>
    <definedName name="_20_1_10_2" localSheetId="8">#REF!</definedName>
    <definedName name="_20_1_10_2">#REF!</definedName>
    <definedName name="_20_1_9_2" localSheetId="8">#REF!</definedName>
    <definedName name="_20_1_9_2">#REF!</definedName>
    <definedName name="_22_2_1" localSheetId="8">[11]TLPPOCT!#REF!</definedName>
    <definedName name="_22_2_1">[11]TLPPOCT!#REF!</definedName>
    <definedName name="_24_2_1_1" localSheetId="8">[1]TLPPOCT!#REF!</definedName>
    <definedName name="_24_2_1_1">[1]TLPPOCT!#REF!</definedName>
    <definedName name="_25_1_11_1" localSheetId="8">#REF!</definedName>
    <definedName name="_25_1_11_1">#REF!</definedName>
    <definedName name="_26_2_10_1" localSheetId="8">[11]TLPPOCT!#REF!</definedName>
    <definedName name="_26_2_10_1">[11]TLPPOCT!#REF!</definedName>
    <definedName name="_28_2_10_2" localSheetId="8">[11]TLPPOCT!#REF!</definedName>
    <definedName name="_28_2_10_2">[11]TLPPOCT!#REF!</definedName>
    <definedName name="_3_2_1" localSheetId="8">[8]TLPPOCT!#REF!</definedName>
    <definedName name="_3_2_1">[8]TLPPOCT!#REF!</definedName>
    <definedName name="_30_1_11_2" localSheetId="8">#REF!</definedName>
    <definedName name="_30_1_11_2">#REF!</definedName>
    <definedName name="_30_2_11_1" localSheetId="8">[11]TLPPOCT!#REF!</definedName>
    <definedName name="_30_2_11_1">[11]TLPPOCT!#REF!</definedName>
    <definedName name="_32_2_11_2" localSheetId="8">[11]TLPPOCT!#REF!</definedName>
    <definedName name="_32_2_11_2">[11]TLPPOCT!#REF!</definedName>
    <definedName name="_34_2_8_1" localSheetId="8">[11]TLPPOCT!#REF!</definedName>
    <definedName name="_34_2_8_1">[11]TLPPOCT!#REF!</definedName>
    <definedName name="_35_1_8_1" localSheetId="8">#REF!</definedName>
    <definedName name="_35_1_8_1">#REF!</definedName>
    <definedName name="_36_2_8_2" localSheetId="8">[11]TLPPOCT!#REF!</definedName>
    <definedName name="_36_2_8_2">[11]TLPPOCT!#REF!</definedName>
    <definedName name="_38_2_9_1" localSheetId="8">[11]TLPPOCT!#REF!</definedName>
    <definedName name="_38_2_9_1">[11]TLPPOCT!#REF!</definedName>
    <definedName name="_4_1_1_1" localSheetId="8">#REF!</definedName>
    <definedName name="_4_1_1_1">#REF!</definedName>
    <definedName name="_4_2_1_1" localSheetId="8">[8]TLPPOCT!#REF!</definedName>
    <definedName name="_4_2_1_1">[8]TLPPOCT!#REF!</definedName>
    <definedName name="_40_1_8_2" localSheetId="8">#REF!</definedName>
    <definedName name="_40_1_8_2">#REF!</definedName>
    <definedName name="_40_2_9_2" localSheetId="8">[11]TLPPOCT!#REF!</definedName>
    <definedName name="_40_2_9_2">[11]TLPPOCT!#REF!</definedName>
    <definedName name="_41_a_1" localSheetId="8">#REF!</definedName>
    <definedName name="_41_a_1">#REF!</definedName>
    <definedName name="_42_b_1" localSheetId="8">#REF!</definedName>
    <definedName name="_42_b_1">#REF!</definedName>
    <definedName name="_43_p_1" localSheetId="8">#REF!</definedName>
    <definedName name="_43_p_1">#REF!</definedName>
    <definedName name="_44Excel_BuiltIn_Database_1" localSheetId="8">#REF!</definedName>
    <definedName name="_44Excel_BuiltIn_Database_1">#REF!</definedName>
    <definedName name="_45_1_9_1" localSheetId="8">#REF!</definedName>
    <definedName name="_45_1_9_1">#REF!</definedName>
    <definedName name="_45Excel_BuiltIn_Database_10_1" localSheetId="8">#REF!</definedName>
    <definedName name="_45Excel_BuiltIn_Database_10_1">#REF!</definedName>
    <definedName name="_46Excel_BuiltIn_Database_11_1" localSheetId="8">#REF!</definedName>
    <definedName name="_46Excel_BuiltIn_Database_11_1">#REF!</definedName>
    <definedName name="_47Excel_BuiltIn_Database_8_1" localSheetId="8">#REF!</definedName>
    <definedName name="_47Excel_BuiltIn_Database_8_1">#REF!</definedName>
    <definedName name="_48Excel_BuiltIn_Database_9_1" localSheetId="8">#REF!</definedName>
    <definedName name="_48Excel_BuiltIn_Database_9_1">#REF!</definedName>
    <definedName name="_5_1_1" localSheetId="8">#REF!</definedName>
    <definedName name="_5_1_1">#REF!</definedName>
    <definedName name="_5_a_1" localSheetId="8">#REF!</definedName>
    <definedName name="_5_a_1">#REF!</definedName>
    <definedName name="_50_1_9_2" localSheetId="8">#REF!</definedName>
    <definedName name="_50_1_9_2">#REF!</definedName>
    <definedName name="_50work_pp_0601_10_1" localSheetId="8">[11]TLPPOCT!#REF!</definedName>
    <definedName name="_50work_pp_0601_10_1">[11]TLPPOCT!#REF!</definedName>
    <definedName name="_52work_pp_0601_11_1" localSheetId="8">[11]TLPPOCT!#REF!</definedName>
    <definedName name="_52work_pp_0601_11_1">[11]TLPPOCT!#REF!</definedName>
    <definedName name="_54work_pp_0601_8_1" localSheetId="8">[11]TLPPOCT!#REF!</definedName>
    <definedName name="_54work_pp_0601_8_1">[11]TLPPOCT!#REF!</definedName>
    <definedName name="_55_2_1" localSheetId="8">[1]TLPPOCT!#REF!</definedName>
    <definedName name="_55_2_1">[1]TLPPOCT!#REF!</definedName>
    <definedName name="_56work_pp_0601_9_1" localSheetId="8">[11]TLPPOCT!#REF!</definedName>
    <definedName name="_56work_pp_0601_9_1">[11]TLPPOCT!#REF!</definedName>
    <definedName name="_6_1_10_1" localSheetId="8">#REF!</definedName>
    <definedName name="_6_1_10_1">#REF!</definedName>
    <definedName name="_6_a_1_1" localSheetId="8">#REF!</definedName>
    <definedName name="_6_a_1_1">#REF!</definedName>
    <definedName name="_60_2_1_1" localSheetId="8">[12]TLPPOCT!#REF!</definedName>
    <definedName name="_60_2_1_1">[12]TLPPOCT!#REF!</definedName>
    <definedName name="_65_2_10_1" localSheetId="8">[1]TLPPOCT!#REF!</definedName>
    <definedName name="_65_2_10_1">[1]TLPPOCT!#REF!</definedName>
    <definedName name="_7_b_1" localSheetId="8">#REF!</definedName>
    <definedName name="_7_b_1">#REF!</definedName>
    <definedName name="_70_2_10_2" localSheetId="8">[1]TLPPOCT!#REF!</definedName>
    <definedName name="_70_2_10_2">[1]TLPPOCT!#REF!</definedName>
    <definedName name="_75_2_11_1" localSheetId="8">[1]TLPPOCT!#REF!</definedName>
    <definedName name="_75_2_11_1">[1]TLPPOCT!#REF!</definedName>
    <definedName name="_8_1_10_2" localSheetId="8">#REF!</definedName>
    <definedName name="_8_1_10_2">#REF!</definedName>
    <definedName name="_8_b_1_1" localSheetId="8">#REF!</definedName>
    <definedName name="_8_b_1_1">#REF!</definedName>
    <definedName name="_80_2_11_2" localSheetId="8">[1]TLPPOCT!#REF!</definedName>
    <definedName name="_80_2_11_2">[1]TLPPOCT!#REF!</definedName>
    <definedName name="_85_2_8_1" localSheetId="8">[1]TLPPOCT!#REF!</definedName>
    <definedName name="_85_2_8_1">[1]TLPPOCT!#REF!</definedName>
    <definedName name="_9_p_1" localSheetId="8">#REF!</definedName>
    <definedName name="_9_p_1">#REF!</definedName>
    <definedName name="_90_2_8_2" localSheetId="8">[1]TLPPOCT!#REF!</definedName>
    <definedName name="_90_2_8_2">[1]TLPPOCT!#REF!</definedName>
    <definedName name="_95_2_9_1" localSheetId="8">[1]TLPPOCT!#REF!</definedName>
    <definedName name="_95_2_9_1">[1]TLPPOCT!#REF!</definedName>
    <definedName name="_a" localSheetId="8">#REF!</definedName>
    <definedName name="_a">#REF!</definedName>
    <definedName name="_a_1" localSheetId="8">#REF!</definedName>
    <definedName name="_a_1">#REF!</definedName>
    <definedName name="_a_1_11" localSheetId="8">#REF!</definedName>
    <definedName name="_a_1_11">#REF!</definedName>
    <definedName name="_a_1_6" localSheetId="8">#REF!</definedName>
    <definedName name="_a_1_6">#REF!</definedName>
    <definedName name="_a_10" localSheetId="8">#REF!</definedName>
    <definedName name="_a_10">#REF!</definedName>
    <definedName name="_a_11" localSheetId="8">#REF!</definedName>
    <definedName name="_a_11">#REF!</definedName>
    <definedName name="_b" localSheetId="8">#REF!</definedName>
    <definedName name="_b">#REF!</definedName>
    <definedName name="_b_1" localSheetId="8">#REF!</definedName>
    <definedName name="_b_1">#REF!</definedName>
    <definedName name="_b_10" localSheetId="8">#REF!</definedName>
    <definedName name="_b_10">#REF!</definedName>
    <definedName name="_b_11" localSheetId="8">#REF!</definedName>
    <definedName name="_b_11">#REF!</definedName>
    <definedName name="_brh1" hidden="1">{"'Sheet1'!$A$4386:$N$4591"}</definedName>
    <definedName name="_Dist_Bin" localSheetId="8" hidden="1">#REF!</definedName>
    <definedName name="_Dist_Bin" hidden="1">#REF!</definedName>
    <definedName name="_Dist_Values" localSheetId="8" hidden="1">#REF!</definedName>
    <definedName name="_Dist_Values" hidden="1">#REF!</definedName>
    <definedName name="_Fill" localSheetId="8" hidden="1">#REF!</definedName>
    <definedName name="_Fill" hidden="1">#REF!</definedName>
    <definedName name="_Iz65536" localSheetId="8">#REF!</definedName>
    <definedName name="_Iz65536">#REF!</definedName>
    <definedName name="_Key1" hidden="1">[6]zpF0001!$E$39:$E$78</definedName>
    <definedName name="_Key2" hidden="1">[6]zpF0001!$O$149:$O$158</definedName>
    <definedName name="_key3" localSheetId="8" hidden="1">'[13]mpmla wise pp01_02'!#REF!</definedName>
    <definedName name="_key3" hidden="1">'[13]mpmla wise pp01_02'!#REF!</definedName>
    <definedName name="_Order1" hidden="1">255</definedName>
    <definedName name="_Order2" hidden="1">255</definedName>
    <definedName name="_p" localSheetId="8">#REF!</definedName>
    <definedName name="_p">#REF!</definedName>
    <definedName name="_p_1" localSheetId="8">#REF!</definedName>
    <definedName name="_p_1">#REF!</definedName>
    <definedName name="_S8" localSheetId="8">#REF!</definedName>
    <definedName name="_S8">#REF!</definedName>
    <definedName name="_S88" localSheetId="8">#REF!</definedName>
    <definedName name="_S88">#REF!</definedName>
    <definedName name="_S888" localSheetId="8">#REF!</definedName>
    <definedName name="_S888">#REF!</definedName>
    <definedName name="_SF01" localSheetId="8">[4]LMAIN!#REF!</definedName>
    <definedName name="_SF01">[4]LMAIN!#REF!</definedName>
    <definedName name="_SF010907" localSheetId="8">[4]LMAIN!#REF!</definedName>
    <definedName name="_SF010907">[4]LMAIN!#REF!</definedName>
    <definedName name="_SF02" localSheetId="8">[4]LMAIN!#REF!</definedName>
    <definedName name="_SF02">[4]LMAIN!#REF!</definedName>
    <definedName name="_SF020506" localSheetId="8">[4]LMAIN!#REF!</definedName>
    <definedName name="_SF020506">[4]LMAIN!#REF!</definedName>
    <definedName name="_SF0209" localSheetId="8">[4]LMAIN!#REF!</definedName>
    <definedName name="_SF0209">[4]LMAIN!#REF!</definedName>
    <definedName name="_SF020907" localSheetId="8">[4]LMAIN!#REF!</definedName>
    <definedName name="_SF020907">[4]LMAIN!#REF!</definedName>
    <definedName name="_SF020912" localSheetId="8">[4]LMAIN!#REF!</definedName>
    <definedName name="_SF020912">[4]LMAIN!#REF!</definedName>
    <definedName name="_SF03" localSheetId="8">[4]LMAIN!#REF!</definedName>
    <definedName name="_SF03">[4]LMAIN!#REF!</definedName>
    <definedName name="_SF030907" localSheetId="8">[4]LMAIN!#REF!</definedName>
    <definedName name="_SF030907">[4]LMAIN!#REF!</definedName>
    <definedName name="_SF044" localSheetId="8">[4]LMAIN!#REF!</definedName>
    <definedName name="_SF044">[4]LMAIN!#REF!</definedName>
    <definedName name="_SF07" localSheetId="8">[4]LMAIN!#REF!</definedName>
    <definedName name="_SF07">[4]LMAIN!#REF!</definedName>
    <definedName name="_SF070805" localSheetId="8">[4]LMAIN!#REF!</definedName>
    <definedName name="_SF070805">[4]LMAIN!#REF!</definedName>
    <definedName name="_SF070809" localSheetId="8">[4]LMAIN!#REF!</definedName>
    <definedName name="_SF070809">[4]LMAIN!#REF!</definedName>
    <definedName name="_SF0709" localSheetId="8">[4]LMAIN!#REF!</definedName>
    <definedName name="_SF0709">[4]LMAIN!#REF!</definedName>
    <definedName name="_SF070907" localSheetId="8">[4]LMAIN!#REF!</definedName>
    <definedName name="_SF070907">[4]LMAIN!#REF!</definedName>
    <definedName name="_SF080706" localSheetId="8">[4]LMAIN!#REF!</definedName>
    <definedName name="_SF080706">[4]LMAIN!#REF!</definedName>
    <definedName name="_SF080709" localSheetId="8">[4]LMAIN!#REF!</definedName>
    <definedName name="_SF080709">[4]LMAIN!#REF!</definedName>
    <definedName name="_SF090726" localSheetId="8">[4]LMAIN!#REF!</definedName>
    <definedName name="_SF090726">[4]LMAIN!#REF!</definedName>
    <definedName name="_SF26" localSheetId="8">[4]LMAIN!#REF!</definedName>
    <definedName name="_SF26">[4]LMAIN!#REF!</definedName>
    <definedName name="_SF260907" localSheetId="8">[4]LMAIN!#REF!</definedName>
    <definedName name="_SF260907">[4]LMAIN!#REF!</definedName>
    <definedName name="_SF31" localSheetId="8">[4]LMAIN!#REF!</definedName>
    <definedName name="_SF31">[4]LMAIN!#REF!</definedName>
    <definedName name="_SF3108" localSheetId="8">[4]LMAIN!#REF!</definedName>
    <definedName name="_SF3108">[4]LMAIN!#REF!</definedName>
    <definedName name="_SF310807" localSheetId="8">[4]LMAIN!#REF!</definedName>
    <definedName name="_SF310807">[4]LMAIN!#REF!</definedName>
    <definedName name="_SF3109" localSheetId="8">[4]LMAIN!#REF!</definedName>
    <definedName name="_SF3109">[4]LMAIN!#REF!</definedName>
    <definedName name="_SF310907" localSheetId="8">[4]LMAIN!#REF!</definedName>
    <definedName name="_SF310907">[4]LMAIN!#REF!</definedName>
    <definedName name="_SF33" localSheetId="8">[4]LMAIN!#REF!</definedName>
    <definedName name="_SF33">[4]LMAIN!#REF!</definedName>
    <definedName name="_SFB1" localSheetId="8">[4]LMAIN!#REF!</definedName>
    <definedName name="_SFB1">[4]LMAIN!#REF!</definedName>
    <definedName name="_SM09" localSheetId="8">[4]LMAIN!#REF!</definedName>
    <definedName name="_SM09">[4]LMAIN!#REF!</definedName>
    <definedName name="_Sort" hidden="1">[6]zpF0001!$A$39:$CB$78</definedName>
    <definedName name="_SPA007" localSheetId="8">[2]TLPPOCT!#REF!</definedName>
    <definedName name="_SPA007">[2]TLPPOCT!#REF!</definedName>
    <definedName name="_SUM1" localSheetId="8">[4]LMAIN!#REF!</definedName>
    <definedName name="_SUM1">[4]LMAIN!#REF!</definedName>
    <definedName name="a">'[4]shp_T&amp;D_drive'!$A$1:$AE$31</definedName>
    <definedName name="a_10">[14]shp_T_D_drive!$A$1:$AE$31</definedName>
    <definedName name="a_11">[14]shp_T_D_drive!$A$1:$AE$31</definedName>
    <definedName name="a_17">[14]shp_T_D_drive!$A$1:$AE$31</definedName>
    <definedName name="a_18">[14]shp_T_D_drive!$A$1:$AE$31</definedName>
    <definedName name="a_2">[15]shp_T_D_drive!$A$1:$AE$31</definedName>
    <definedName name="a_4">[15]shp_T_D_drive!$A$1:$AE$31</definedName>
    <definedName name="a_5" localSheetId="7">[4]shp_T_D_drive!$A$1:$AE$31</definedName>
    <definedName name="a_5">[15]shp_T_D_drive!$A$1:$AE$31</definedName>
    <definedName name="a_6">[4]shp_T_D_drive!$A$1:$AE$31</definedName>
    <definedName name="a_8" localSheetId="7">[15]shp_T_D_drive!$A$1:$AE$31</definedName>
    <definedName name="a_8">[14]shp_T_D_drive!$A$1:$AE$31</definedName>
    <definedName name="a_9" localSheetId="7">[15]shp_T_D_drive!$A$1:$AE$31</definedName>
    <definedName name="a_9">[14]shp_T_D_drive!$A$1:$AE$31</definedName>
    <definedName name="aa">'[4]shp_T&amp;D_drive'!$A$1:$AE$31</definedName>
    <definedName name="aa_10">[14]shp_T_D_drive!$A$1:$AE$31</definedName>
    <definedName name="aa_11">[14]shp_T_D_drive!$A$1:$AE$31</definedName>
    <definedName name="aa_17">[14]shp_T_D_drive!$A$1:$AE$31</definedName>
    <definedName name="aa_18">[14]shp_T_D_drive!$A$1:$AE$31</definedName>
    <definedName name="aa_2">[15]shp_T_D_drive!$A$1:$AE$31</definedName>
    <definedName name="aa_4">[15]shp_T_D_drive!$A$1:$AE$31</definedName>
    <definedName name="aa_5" localSheetId="7">[4]shp_T_D_drive!$A$1:$AE$31</definedName>
    <definedName name="aa_5">[15]shp_T_D_drive!$A$1:$AE$31</definedName>
    <definedName name="aa_6">[4]shp_T_D_drive!$A$1:$AE$31</definedName>
    <definedName name="aa_8" localSheetId="7">[15]shp_T_D_drive!$A$1:$AE$31</definedName>
    <definedName name="aa_8">[14]shp_T_D_drive!$A$1:$AE$31</definedName>
    <definedName name="aa_9" localSheetId="7">[15]shp_T_D_drive!$A$1:$AE$31</definedName>
    <definedName name="aa_9">[14]shp_T_D_drive!$A$1:$AE$31</definedName>
    <definedName name="aaa" localSheetId="8" hidden="1">'[6]mpmla wise pp01_02'!#REF!</definedName>
    <definedName name="aaa" hidden="1">'[6]mpmla wise pp01_02'!#REF!</definedName>
    <definedName name="aaaa" localSheetId="8" hidden="1">#REF!</definedName>
    <definedName name="aaaa" hidden="1">#REF!</definedName>
    <definedName name="AB" localSheetId="8">[4]LMAIN!#REF!</definedName>
    <definedName name="AB">[4]LMAIN!#REF!</definedName>
    <definedName name="AC" localSheetId="8">[4]LMAIN!#REF!</definedName>
    <definedName name="AC">[4]LMAIN!#REF!</definedName>
    <definedName name="acl" localSheetId="8">[4]LMAIN!#REF!</definedName>
    <definedName name="acl">[4]LMAIN!#REF!</definedName>
    <definedName name="ACQ" localSheetId="8">[4]LMAIN!#REF!</definedName>
    <definedName name="ACQ">[4]LMAIN!#REF!</definedName>
    <definedName name="Acti" hidden="1">{"'Sheet1'!$A$4386:$N$4591"}</definedName>
    <definedName name="ACZ" localSheetId="8">[4]LMAIN!#REF!</definedName>
    <definedName name="ACZ">[4]LMAIN!#REF!</definedName>
    <definedName name="AD" localSheetId="8">[4]LMAIN!#REF!</definedName>
    <definedName name="AD">[4]LMAIN!#REF!</definedName>
    <definedName name="ADZ" localSheetId="8">[4]LMAIN!#REF!</definedName>
    <definedName name="ADZ">[4]LMAIN!#REF!</definedName>
    <definedName name="af" localSheetId="8">[4]LMAIN!#REF!</definedName>
    <definedName name="af">[4]LMAIN!#REF!</definedName>
    <definedName name="afb" localSheetId="8">[4]LMAIN!#REF!</definedName>
    <definedName name="afb">[4]LMAIN!#REF!</definedName>
    <definedName name="afl" localSheetId="8">[4]LMAIN!#REF!</definedName>
    <definedName name="afl">[4]LMAIN!#REF!</definedName>
    <definedName name="agmeter" localSheetId="8">#REF!</definedName>
    <definedName name="agmeter">#REF!</definedName>
    <definedName name="agmeter_1" localSheetId="8">#REF!</definedName>
    <definedName name="agmeter_1">#REF!</definedName>
    <definedName name="agmeter_10" localSheetId="8">#REF!</definedName>
    <definedName name="agmeter_10">#REF!</definedName>
    <definedName name="agmeter_11" localSheetId="8">#REF!</definedName>
    <definedName name="agmeter_11">#REF!</definedName>
    <definedName name="agmeter_17" localSheetId="8">#REF!</definedName>
    <definedName name="agmeter_17">#REF!</definedName>
    <definedName name="agmeter_18" localSheetId="8">#REF!</definedName>
    <definedName name="agmeter_18">#REF!</definedName>
    <definedName name="agmeter_2" localSheetId="8">#REF!</definedName>
    <definedName name="agmeter_2">#REF!</definedName>
    <definedName name="agmeter_5" localSheetId="8">#REF!</definedName>
    <definedName name="agmeter_5">#REF!</definedName>
    <definedName name="agmeter_8" localSheetId="8">#REF!</definedName>
    <definedName name="agmeter_8">#REF!</definedName>
    <definedName name="agmeter_9" localSheetId="8">#REF!</definedName>
    <definedName name="agmeter_9">#REF!</definedName>
    <definedName name="AHR" localSheetId="8">[4]LMAIN!#REF!</definedName>
    <definedName name="AHR">[4]LMAIN!#REF!</definedName>
    <definedName name="AI" localSheetId="8">[4]LMAIN!#REF!</definedName>
    <definedName name="AI">[4]LMAIN!#REF!</definedName>
    <definedName name="AJ" localSheetId="8">[4]LMAIN!#REF!</definedName>
    <definedName name="AJ">[4]LMAIN!#REF!</definedName>
    <definedName name="al" localSheetId="8">[4]LMAIN!#REF!</definedName>
    <definedName name="al">[4]LMAIN!#REF!</definedName>
    <definedName name="ann" hidden="1">{"'Sheet1'!$A$4386:$N$4591"}</definedName>
    <definedName name="anne13" localSheetId="8" hidden="1">'[3]mpmla wise pp02_03'!#REF!</definedName>
    <definedName name="anne13" hidden="1">'[3]mpmla wise pp02_03'!#REF!</definedName>
    <definedName name="anne9" localSheetId="8" hidden="1">'[3]mpmla wise pp02_03'!#REF!</definedName>
    <definedName name="anne9" hidden="1">'[3]mpmla wise pp02_03'!#REF!</definedName>
    <definedName name="APP" localSheetId="8">#REF!</definedName>
    <definedName name="APP">#REF!</definedName>
    <definedName name="AprilMay" hidden="1">{"'Sheet1'!$A$4386:$N$4591"}</definedName>
    <definedName name="as">'[4]shp_T&amp;D_drive'!$A$1:$AE$31</definedName>
    <definedName name="as_10">[14]shp_T_D_drive!$A$1:$AE$31</definedName>
    <definedName name="as_11">[14]shp_T_D_drive!$A$1:$AE$31</definedName>
    <definedName name="as_17">[14]shp_T_D_drive!$A$1:$AE$31</definedName>
    <definedName name="as_18">[14]shp_T_D_drive!$A$1:$AE$31</definedName>
    <definedName name="as_2">[15]shp_T_D_drive!$A$1:$AE$31</definedName>
    <definedName name="as_4">[15]shp_T_D_drive!$A$1:$AE$31</definedName>
    <definedName name="as_5" localSheetId="7">[4]shp_T_D_drive!$A$1:$AE$31</definedName>
    <definedName name="as_5">[15]shp_T_D_drive!$A$1:$AE$31</definedName>
    <definedName name="as_6">[4]shp_T_D_drive!$A$1:$AE$31</definedName>
    <definedName name="as_8" localSheetId="7">[15]shp_T_D_drive!$A$1:$AE$31</definedName>
    <definedName name="as_8">[14]shp_T_D_drive!$A$1:$AE$31</definedName>
    <definedName name="as_9" localSheetId="7">[15]shp_T_D_drive!$A$1:$AE$31</definedName>
    <definedName name="as_9">[14]shp_T_D_drive!$A$1:$AE$31</definedName>
    <definedName name="ASC" localSheetId="8">[4]LMAIN!#REF!</definedName>
    <definedName name="ASC">[4]LMAIN!#REF!</definedName>
    <definedName name="asd" hidden="1">{"'Sheet1'!$A$4386:$N$4591"}</definedName>
    <definedName name="asdf" localSheetId="8">[4]LMAIN!#REF!</definedName>
    <definedName name="asdf">[4]LMAIN!#REF!</definedName>
    <definedName name="asdsdfF" localSheetId="8">#REF!</definedName>
    <definedName name="asdsdfF">#REF!</definedName>
    <definedName name="ASS" localSheetId="8">#REF!</definedName>
    <definedName name="ASS">#REF!</definedName>
    <definedName name="ASX" localSheetId="8">[4]LMAIN!#REF!</definedName>
    <definedName name="ASX">[4]LMAIN!#REF!</definedName>
    <definedName name="ASXA" localSheetId="8">[4]LMAIN!#REF!</definedName>
    <definedName name="ASXA">[4]LMAIN!#REF!</definedName>
    <definedName name="ASXP" localSheetId="8">[4]LMAIN!#REF!</definedName>
    <definedName name="ASXP">[4]LMAIN!#REF!</definedName>
    <definedName name="asxv" localSheetId="8">[4]LMAIN!#REF!</definedName>
    <definedName name="asxv">[4]LMAIN!#REF!</definedName>
    <definedName name="ATCFMP_1_10" localSheetId="8">#REF!</definedName>
    <definedName name="ATCFMP_1_10">#REF!</definedName>
    <definedName name="ATCFMP_1_11" localSheetId="8">#REF!</definedName>
    <definedName name="ATCFMP_1_11">#REF!</definedName>
    <definedName name="ATCFMP_1_20">'[16]compar jgy'!$B$1:$H$259</definedName>
    <definedName name="ATCFMP_1_21">'[16]COMPARE AG'!$B$1:$H$147</definedName>
    <definedName name="ATCFMP_1_36" localSheetId="8">#REF!</definedName>
    <definedName name="ATCFMP_1_36">#REF!</definedName>
    <definedName name="ATCFMP_1_38" localSheetId="8">#REF!</definedName>
    <definedName name="ATCFMP_1_38">#REF!</definedName>
    <definedName name="ATCFMP_1_39" localSheetId="8">#REF!</definedName>
    <definedName name="ATCFMP_1_39">#REF!</definedName>
    <definedName name="ATCFMP_1_4" localSheetId="8">#REF!</definedName>
    <definedName name="ATCFMP_1_4">#REF!</definedName>
    <definedName name="ATCFMP_1_40" localSheetId="8">#REF!</definedName>
    <definedName name="ATCFMP_1_40">#REF!</definedName>
    <definedName name="ATCFMP_1_41" localSheetId="8">#REF!</definedName>
    <definedName name="ATCFMP_1_41">#REF!</definedName>
    <definedName name="ATCFMP_1_42" localSheetId="8">#REF!</definedName>
    <definedName name="ATCFMP_1_42">#REF!</definedName>
    <definedName name="ATCFMP_1_43" localSheetId="8">#REF!</definedName>
    <definedName name="ATCFMP_1_43">#REF!</definedName>
    <definedName name="ATCFMP_1_5" localSheetId="8">#REF!</definedName>
    <definedName name="ATCFMP_1_5">#REF!</definedName>
    <definedName name="ATCFMP_1_6" localSheetId="8">#REF!</definedName>
    <definedName name="ATCFMP_1_6">#REF!</definedName>
    <definedName name="ATCFMP_1_9" localSheetId="8">#REF!</definedName>
    <definedName name="ATCFMP_1_9">#REF!</definedName>
    <definedName name="ATCFMP_10_6" localSheetId="8">#REF!</definedName>
    <definedName name="ATCFMP_10_6">#REF!</definedName>
    <definedName name="ATCFMP_11_6" localSheetId="8">#REF!</definedName>
    <definedName name="ATCFMP_11_6">#REF!</definedName>
    <definedName name="ATCFMP_12_6" localSheetId="8">#REF!</definedName>
    <definedName name="ATCFMP_12_6">#REF!</definedName>
    <definedName name="ATCFMP_2_10" localSheetId="8">#REF!</definedName>
    <definedName name="ATCFMP_2_10">#REF!</definedName>
    <definedName name="ATCFMP_2_11" localSheetId="8">#REF!</definedName>
    <definedName name="ATCFMP_2_11">#REF!</definedName>
    <definedName name="ATCFMP_2_16" localSheetId="8">#REF!</definedName>
    <definedName name="ATCFMP_2_16">#REF!</definedName>
    <definedName name="ATCFMP_2_36" localSheetId="8">#REF!</definedName>
    <definedName name="ATCFMP_2_36">#REF!</definedName>
    <definedName name="ATCFMP_2_39" localSheetId="8">#REF!</definedName>
    <definedName name="ATCFMP_2_39">#REF!</definedName>
    <definedName name="ATCFMP_2_41" localSheetId="8">#REF!</definedName>
    <definedName name="ATCFMP_2_41">#REF!</definedName>
    <definedName name="ATCFMP_2_5" localSheetId="8">#REF!</definedName>
    <definedName name="ATCFMP_2_5">#REF!</definedName>
    <definedName name="ATCFMP_2_6" localSheetId="8">#REF!</definedName>
    <definedName name="ATCFMP_2_6">#REF!</definedName>
    <definedName name="ATCFMP_2_9" localSheetId="8">#REF!</definedName>
    <definedName name="ATCFMP_2_9">#REF!</definedName>
    <definedName name="ATCFMP_20">'[16]compar jgy'!$B$1:$H$105</definedName>
    <definedName name="ATCFMP_21">'[16]COMPARE AG'!$B$1:$H$106</definedName>
    <definedName name="ATCFMP_3" localSheetId="8">#REF!</definedName>
    <definedName name="ATCFMP_3">#REF!</definedName>
    <definedName name="ATCFMP_3_10" localSheetId="8">#REF!</definedName>
    <definedName name="ATCFMP_3_10">#REF!</definedName>
    <definedName name="ATCFMP_3_11" localSheetId="8">#REF!</definedName>
    <definedName name="ATCFMP_3_11">#REF!</definedName>
    <definedName name="ATCFMP_3_16" localSheetId="8">#REF!</definedName>
    <definedName name="ATCFMP_3_16">#REF!</definedName>
    <definedName name="ATCFMP_3_39" localSheetId="8">#REF!</definedName>
    <definedName name="ATCFMP_3_39">#REF!</definedName>
    <definedName name="ATCFMP_3_41" localSheetId="8">#REF!</definedName>
    <definedName name="ATCFMP_3_41">#REF!</definedName>
    <definedName name="ATCFMP_3_5" localSheetId="8">#REF!</definedName>
    <definedName name="ATCFMP_3_5">#REF!</definedName>
    <definedName name="ATCFMP_3_6" localSheetId="8">#REF!</definedName>
    <definedName name="ATCFMP_3_6">#REF!</definedName>
    <definedName name="ATCFMP_3_9" localSheetId="8">#REF!</definedName>
    <definedName name="ATCFMP_3_9">#REF!</definedName>
    <definedName name="ATCFMP_36" localSheetId="8">#REF!</definedName>
    <definedName name="ATCFMP_36">#REF!</definedName>
    <definedName name="ATCFMP_38" localSheetId="8">#REF!</definedName>
    <definedName name="ATCFMP_38">#REF!</definedName>
    <definedName name="ATCFMP_39" localSheetId="8">#REF!</definedName>
    <definedName name="ATCFMP_39">#REF!</definedName>
    <definedName name="ATCFMP_4" localSheetId="8">#REF!</definedName>
    <definedName name="ATCFMP_4">#REF!</definedName>
    <definedName name="ATCFMP_4_5" localSheetId="8">#REF!</definedName>
    <definedName name="ATCFMP_4_5">#REF!</definedName>
    <definedName name="ATCFMP_4_6" localSheetId="8">#REF!</definedName>
    <definedName name="ATCFMP_4_6">#REF!</definedName>
    <definedName name="ATCFMP_4_9" localSheetId="8">#REF!</definedName>
    <definedName name="ATCFMP_4_9">#REF!</definedName>
    <definedName name="ATCFMP_40" localSheetId="8">#REF!</definedName>
    <definedName name="ATCFMP_40">#REF!</definedName>
    <definedName name="ATCFMP_41" localSheetId="8">#REF!</definedName>
    <definedName name="ATCFMP_41">#REF!</definedName>
    <definedName name="ATCFMP_42" localSheetId="8">#REF!</definedName>
    <definedName name="ATCFMP_42">#REF!</definedName>
    <definedName name="ATCFMP_43" localSheetId="8">#REF!</definedName>
    <definedName name="ATCFMP_43">#REF!</definedName>
    <definedName name="ATCFMP_5_5" localSheetId="8">#REF!</definedName>
    <definedName name="ATCFMP_5_5">#REF!</definedName>
    <definedName name="ATCFMP_5_6" localSheetId="8">#REF!</definedName>
    <definedName name="ATCFMP_5_6">#REF!</definedName>
    <definedName name="ATCFMP_5_9" localSheetId="8">#REF!</definedName>
    <definedName name="ATCFMP_5_9">#REF!</definedName>
    <definedName name="ATCFMP_6_5" localSheetId="8">#REF!</definedName>
    <definedName name="ATCFMP_6_5">#REF!</definedName>
    <definedName name="ATCFMP_6_6" localSheetId="8">#REF!</definedName>
    <definedName name="ATCFMP_6_6">#REF!</definedName>
    <definedName name="ATCFMP_6_9" localSheetId="8">#REF!</definedName>
    <definedName name="ATCFMP_6_9">#REF!</definedName>
    <definedName name="ATCFMP_7_6" localSheetId="8">#REF!</definedName>
    <definedName name="ATCFMP_7_6">#REF!</definedName>
    <definedName name="ATCFMP_8_6" localSheetId="8">#REF!</definedName>
    <definedName name="ATCFMP_8_6">#REF!</definedName>
    <definedName name="ATCFMP_9_6" localSheetId="8">#REF!</definedName>
    <definedName name="ATCFMP_9_6">#REF!</definedName>
    <definedName name="BCD" localSheetId="8">[4]LMAIN!#REF!</definedName>
    <definedName name="BCD">[4]LMAIN!#REF!</definedName>
    <definedName name="Bharuch" localSheetId="8">'[17]132 KV 3ARS BHEL SF6'!#REF!</definedName>
    <definedName name="Bharuch">'[17]132 KV 3ARS BHEL SF6'!#REF!</definedName>
    <definedName name="brh" hidden="1">{"'Sheet1'!$A$4386:$N$4591"}</definedName>
    <definedName name="BVB" localSheetId="8">[4]LMAIN!#REF!</definedName>
    <definedName name="BVB">[4]LMAIN!#REF!</definedName>
    <definedName name="BVP" localSheetId="8">[4]LMAIN!#REF!</definedName>
    <definedName name="BVP">[4]LMAIN!#REF!</definedName>
    <definedName name="CHK" localSheetId="8">#REF!</definedName>
    <definedName name="CHK">#REF!</definedName>
    <definedName name="CIR" localSheetId="8">#REF!</definedName>
    <definedName name="CIR">#REF!</definedName>
    <definedName name="CIRCLE" localSheetId="8">#REF!</definedName>
    <definedName name="CIRCLE">#REF!</definedName>
    <definedName name="CMTHLOSS_12" localSheetId="8">#REF!</definedName>
    <definedName name="CMTHLOSS_12">#REF!</definedName>
    <definedName name="CMTHLOSS_2" localSheetId="8">#REF!</definedName>
    <definedName name="CMTHLOSS_2">#REF!</definedName>
    <definedName name="CMTHLOSS_3" localSheetId="8">#REF!</definedName>
    <definedName name="CMTHLOSS_3">#REF!</definedName>
    <definedName name="CMTHLOSS_36" localSheetId="8">#REF!</definedName>
    <definedName name="CMTHLOSS_36">#REF!</definedName>
    <definedName name="ControlOfCisternCapacityInLitres" localSheetId="8">#REF!</definedName>
    <definedName name="ControlOfCisternCapacityInLitres">#REF!</definedName>
    <definedName name="Critical">[18]Lookups!$C$2:$C$4</definedName>
    <definedName name="CRK" localSheetId="8">[4]LMAIN!#REF!</definedName>
    <definedName name="CRK">[4]LMAIN!#REF!</definedName>
    <definedName name="CTDCOMP_2" localSheetId="8">#REF!</definedName>
    <definedName name="CTDCOMP_2">#REF!</definedName>
    <definedName name="CTDCOMP_3" localSheetId="8">#REF!</definedName>
    <definedName name="CTDCOMP_3">#REF!</definedName>
    <definedName name="CUMU." localSheetId="8">#REF!</definedName>
    <definedName name="CUMU.">#REF!</definedName>
    <definedName name="cwctat" localSheetId="8">#REF!</definedName>
    <definedName name="cwctat">#REF!</definedName>
    <definedName name="cwctat_1" localSheetId="8">#REF!</definedName>
    <definedName name="cwctat_1">#REF!</definedName>
    <definedName name="cwctat_11" localSheetId="8">#REF!</definedName>
    <definedName name="cwctat_11">#REF!</definedName>
    <definedName name="cwctat_2" localSheetId="8">#REF!</definedName>
    <definedName name="cwctat_2">#REF!</definedName>
    <definedName name="cwctat_6" localSheetId="8">#REF!</definedName>
    <definedName name="cwctat_6">#REF!</definedName>
    <definedName name="cwctat_7" localSheetId="8">#REF!</definedName>
    <definedName name="cwctat_7">#REF!</definedName>
    <definedName name="CYPMNT_2" localSheetId="8">#REF!</definedName>
    <definedName name="CYPMNT_2">#REF!</definedName>
    <definedName name="CYPMNT_3" localSheetId="8">#REF!</definedName>
    <definedName name="CYPMNT_3">#REF!</definedName>
    <definedName name="CYPMNT_36" localSheetId="8">#REF!</definedName>
    <definedName name="CYPMNT_36">#REF!</definedName>
    <definedName name="D" localSheetId="8">#REF!</definedName>
    <definedName name="D">#REF!</definedName>
    <definedName name="D_1" localSheetId="8">#REF!</definedName>
    <definedName name="D_1">#REF!</definedName>
    <definedName name="D_11" localSheetId="8">#REF!</definedName>
    <definedName name="D_11">#REF!</definedName>
    <definedName name="D_2" localSheetId="8">#REF!</definedName>
    <definedName name="D_2">#REF!</definedName>
    <definedName name="D_6" localSheetId="8">#REF!</definedName>
    <definedName name="D_6">#REF!</definedName>
    <definedName name="D_7" localSheetId="8">#REF!</definedName>
    <definedName name="D_7">#REF!</definedName>
    <definedName name="DA" localSheetId="8">[4]LMAIN!#REF!</definedName>
    <definedName name="DA">[4]LMAIN!#REF!</definedName>
    <definedName name="_xlnm.Database" localSheetId="7">#REF!</definedName>
    <definedName name="_xlnm.Database" localSheetId="8">#REF!</definedName>
    <definedName name="_xlnm.Database">#REF!</definedName>
    <definedName name="DATE" localSheetId="8">[19]LMAIN!#REF!</definedName>
    <definedName name="DATE">[19]LMAIN!#REF!</definedName>
    <definedName name="DATE_1" localSheetId="8">[19]LMAIN!#REF!</definedName>
    <definedName name="DATE_1">[19]LMAIN!#REF!</definedName>
    <definedName name="DATE0000" localSheetId="8">[4]LMAIN!#REF!</definedName>
    <definedName name="DATE0000">[4]LMAIN!#REF!</definedName>
    <definedName name="DATE07" localSheetId="8">[4]LMAIN!#REF!</definedName>
    <definedName name="DATE07">[4]LMAIN!#REF!</definedName>
    <definedName name="DATE070907" localSheetId="8">[4]LMAIN!#REF!</definedName>
    <definedName name="DATE070907">[4]LMAIN!#REF!</definedName>
    <definedName name="DATE09" localSheetId="8">[4]LMAIN!#REF!</definedName>
    <definedName name="DATE09">[4]LMAIN!#REF!</definedName>
    <definedName name="DATE1" localSheetId="8">[19]LMAIN!#REF!</definedName>
    <definedName name="DATE1">[19]LMAIN!#REF!</definedName>
    <definedName name="DATE1_1" localSheetId="8">[19]LMAIN!#REF!</definedName>
    <definedName name="DATE1_1">[19]LMAIN!#REF!</definedName>
    <definedName name="DATE1010" localSheetId="8">[4]LMAIN!#REF!</definedName>
    <definedName name="DATE1010">[4]LMAIN!#REF!</definedName>
    <definedName name="date135" localSheetId="8">[4]LMAIN!#REF!</definedName>
    <definedName name="date135">[4]LMAIN!#REF!</definedName>
    <definedName name="DATE1352" localSheetId="8">[4]LMAIN!#REF!</definedName>
    <definedName name="DATE1352">[4]LMAIN!#REF!</definedName>
    <definedName name="DATE2" localSheetId="8">[4]LMAIN!#REF!</definedName>
    <definedName name="DATE2">[4]LMAIN!#REF!</definedName>
    <definedName name="DATE21" localSheetId="8">[4]LMAIN!#REF!</definedName>
    <definedName name="DATE21">[4]LMAIN!#REF!</definedName>
    <definedName name="DATE260907" localSheetId="8">[4]LMAIN!#REF!</definedName>
    <definedName name="DATE260907">[4]LMAIN!#REF!</definedName>
    <definedName name="DATE3" localSheetId="8">[4]LMAIN!#REF!</definedName>
    <definedName name="DATE3">[4]LMAIN!#REF!</definedName>
    <definedName name="DATE303" localSheetId="8">[4]LMAIN!#REF!</definedName>
    <definedName name="DATE303">[4]LMAIN!#REF!</definedName>
    <definedName name="DATE34" localSheetId="8">[4]LMAIN!#REF!</definedName>
    <definedName name="DATE34">[4]LMAIN!#REF!</definedName>
    <definedName name="DATE35" localSheetId="8">[4]LMAIN!#REF!</definedName>
    <definedName name="DATE35">[4]LMAIN!#REF!</definedName>
    <definedName name="DATE36" localSheetId="8">[4]LMAIN!#REF!</definedName>
    <definedName name="DATE36">[4]LMAIN!#REF!</definedName>
    <definedName name="DATE4" localSheetId="8">[4]LMAIN!#REF!</definedName>
    <definedName name="DATE4">[4]LMAIN!#REF!</definedName>
    <definedName name="DATE5" localSheetId="8">[4]LMAIN!#REF!</definedName>
    <definedName name="DATE5">[4]LMAIN!#REF!</definedName>
    <definedName name="DATE6" localSheetId="8">[4]LMAIN!#REF!</definedName>
    <definedName name="DATE6">[4]LMAIN!#REF!</definedName>
    <definedName name="DATE7" localSheetId="8">[4]LMAIN!#REF!</definedName>
    <definedName name="DATE7">[4]LMAIN!#REF!</definedName>
    <definedName name="DATE78" localSheetId="8">[4]LMAIN!#REF!</definedName>
    <definedName name="DATE78">[4]LMAIN!#REF!</definedName>
    <definedName name="DATE9" localSheetId="8">[4]LMAIN!#REF!</definedName>
    <definedName name="DATE9">[4]LMAIN!#REF!</definedName>
    <definedName name="DATE96" localSheetId="8">[4]LMAIN!#REF!</definedName>
    <definedName name="DATE96">[4]LMAIN!#REF!</definedName>
    <definedName name="DATELK" localSheetId="8">[4]LMAIN!#REF!</definedName>
    <definedName name="DATELK">[4]LMAIN!#REF!</definedName>
    <definedName name="DATER" localSheetId="8">[4]LMAIN!#REF!</definedName>
    <definedName name="DATER">[4]LMAIN!#REF!</definedName>
    <definedName name="DATES" localSheetId="8">[4]LMAIN!#REF!</definedName>
    <definedName name="DATES">[4]LMAIN!#REF!</definedName>
    <definedName name="DATETT" localSheetId="8">[4]LMAIN!#REF!</definedName>
    <definedName name="DATETT">[4]LMAIN!#REF!</definedName>
    <definedName name="DAV" localSheetId="8">[4]LMAIN!#REF!</definedName>
    <definedName name="DAV">[4]LMAIN!#REF!</definedName>
    <definedName name="dd" hidden="1">{"'Sheet1'!$A$4386:$N$4591"}</definedName>
    <definedName name="DDDDD">[20]Sheet12!$F$5:$O$2056</definedName>
    <definedName name="DDSS" localSheetId="8">[2]TLPPOCT!#REF!</definedName>
    <definedName name="DDSS">[2]TLPPOCT!#REF!</definedName>
    <definedName name="detail">[15]shp_T_D_drive!$A$1:$AE$31</definedName>
    <definedName name="dfad" hidden="1">{"'Sheet1'!$A$4386:$N$4591"}</definedName>
    <definedName name="dfd" hidden="1">{"'Sheet1'!$A$4386:$N$4591"}</definedName>
    <definedName name="DID" hidden="1">{"'Sheet1'!$A$4386:$N$4591"}</definedName>
    <definedName name="DIS" hidden="1">{"'Sheet1'!$A$4386:$N$4591"}</definedName>
    <definedName name="dist" hidden="1">{"'Sheet1'!$A$4386:$N$4591"}</definedName>
    <definedName name="DIV" localSheetId="8">#REF!</definedName>
    <definedName name="DIV">#REF!</definedName>
    <definedName name="DMTHLOS_17" localSheetId="8">#REF!</definedName>
    <definedName name="DMTHLOS_17">#REF!</definedName>
    <definedName name="Document_array_2">NA()</definedName>
    <definedName name="Document_array_3">NA()</definedName>
    <definedName name="Document_array_4">NA()</definedName>
    <definedName name="ds" localSheetId="8" hidden="1">#REF!</definedName>
    <definedName name="ds" hidden="1">#REF!</definedName>
    <definedName name="DT" localSheetId="8">#REF!</definedName>
    <definedName name="DT">#REF!</definedName>
    <definedName name="DT_1" localSheetId="8">#REF!</definedName>
    <definedName name="DT_1">#REF!</definedName>
    <definedName name="DT_11" localSheetId="8">#REF!</definedName>
    <definedName name="DT_11">#REF!</definedName>
    <definedName name="DT_2" localSheetId="8">#REF!</definedName>
    <definedName name="DT_2">#REF!</definedName>
    <definedName name="DT_6" localSheetId="8">#REF!</definedName>
    <definedName name="DT_6">#REF!</definedName>
    <definedName name="DT_7" localSheetId="8">#REF!</definedName>
    <definedName name="DT_7">#REF!</definedName>
    <definedName name="DTT" localSheetId="8">#REF!</definedName>
    <definedName name="DTT">#REF!</definedName>
    <definedName name="DTT_1" localSheetId="8">#REF!</definedName>
    <definedName name="DTT_1">#REF!</definedName>
    <definedName name="DTT_11" localSheetId="8">#REF!</definedName>
    <definedName name="DTT_11">#REF!</definedName>
    <definedName name="DTT_2" localSheetId="8">#REF!</definedName>
    <definedName name="DTT_2">#REF!</definedName>
    <definedName name="DTT_6" localSheetId="8">#REF!</definedName>
    <definedName name="DTT_6">#REF!</definedName>
    <definedName name="DTT_7" localSheetId="8">#REF!</definedName>
    <definedName name="DTT_7">#REF!</definedName>
    <definedName name="ENERGY" hidden="1">{"'Sheet1'!$A$4386:$N$4591"}</definedName>
    <definedName name="Excel_BuiltIn__FilterDatabase_1" localSheetId="8">#REF!</definedName>
    <definedName name="Excel_BuiltIn__FilterDatabase_1">#REF!</definedName>
    <definedName name="Excel_BuiltIn__FilterDatabase_1_1" localSheetId="8">#REF!</definedName>
    <definedName name="Excel_BuiltIn__FilterDatabase_1_1">#REF!</definedName>
    <definedName name="Excel_BuiltIn__FilterDatabase_1_10" localSheetId="8">#REF!</definedName>
    <definedName name="Excel_BuiltIn__FilterDatabase_1_10">#REF!</definedName>
    <definedName name="Excel_BuiltIn__FilterDatabase_1_11" localSheetId="8">#REF!</definedName>
    <definedName name="Excel_BuiltIn__FilterDatabase_1_11">#REF!</definedName>
    <definedName name="Excel_BuiltIn__FilterDatabase_1_6" localSheetId="8">#REF!</definedName>
    <definedName name="Excel_BuiltIn__FilterDatabase_1_6">#REF!</definedName>
    <definedName name="Excel_BuiltIn__FilterDatabase_1_9" localSheetId="8">#REF!</definedName>
    <definedName name="Excel_BuiltIn__FilterDatabase_1_9">#REF!</definedName>
    <definedName name="Excel_BuiltIn__FilterDatabase_10" localSheetId="8">#REF!</definedName>
    <definedName name="Excel_BuiltIn__FilterDatabase_10">#REF!</definedName>
    <definedName name="Excel_BuiltIn__FilterDatabase_10_12" localSheetId="8">'[21]66 KV BHEL 3ARS SF6'!#REF!</definedName>
    <definedName name="Excel_BuiltIn__FilterDatabase_10_12">'[21]66 KV BHEL 3ARS SF6'!#REF!</definedName>
    <definedName name="Excel_BuiltIn__FilterDatabase_11" localSheetId="8">#REF!</definedName>
    <definedName name="Excel_BuiltIn__FilterDatabase_11">#REF!</definedName>
    <definedName name="Excel_BuiltIn__FilterDatabase_11_1" localSheetId="8">#REF!</definedName>
    <definedName name="Excel_BuiltIn__FilterDatabase_11_1">#REF!</definedName>
    <definedName name="Excel_BuiltIn__FilterDatabase_13" localSheetId="8">#REF!</definedName>
    <definedName name="Excel_BuiltIn__FilterDatabase_13">#REF!</definedName>
    <definedName name="Excel_BuiltIn__FilterDatabase_15" localSheetId="8">#REF!</definedName>
    <definedName name="Excel_BuiltIn__FilterDatabase_15">#REF!</definedName>
    <definedName name="Excel_BuiltIn__FilterDatabase_17" localSheetId="8">#REF!</definedName>
    <definedName name="Excel_BuiltIn__FilterDatabase_17">#REF!</definedName>
    <definedName name="Excel_BuiltIn__FilterDatabase_17_10" localSheetId="8">#REF!</definedName>
    <definedName name="Excel_BuiltIn__FilterDatabase_17_10">#REF!</definedName>
    <definedName name="Excel_BuiltIn__FilterDatabase_17_11" localSheetId="8">#REF!</definedName>
    <definedName name="Excel_BuiltIn__FilterDatabase_17_11">#REF!</definedName>
    <definedName name="Excel_BuiltIn__FilterDatabase_17_8" localSheetId="8">#REF!</definedName>
    <definedName name="Excel_BuiltIn__FilterDatabase_17_8">#REF!</definedName>
    <definedName name="Excel_BuiltIn__FilterDatabase_17_9" localSheetId="8">#REF!</definedName>
    <definedName name="Excel_BuiltIn__FilterDatabase_17_9">#REF!</definedName>
    <definedName name="Excel_BuiltIn__FilterDatabase_18" localSheetId="8">#REF!</definedName>
    <definedName name="Excel_BuiltIn__FilterDatabase_18">#REF!</definedName>
    <definedName name="Excel_BuiltIn__FilterDatabase_18_10" localSheetId="8">#REF!</definedName>
    <definedName name="Excel_BuiltIn__FilterDatabase_18_10">#REF!</definedName>
    <definedName name="Excel_BuiltIn__FilterDatabase_18_11" localSheetId="8">#REF!</definedName>
    <definedName name="Excel_BuiltIn__FilterDatabase_18_11">#REF!</definedName>
    <definedName name="Excel_BuiltIn__FilterDatabase_18_8" localSheetId="8">#REF!</definedName>
    <definedName name="Excel_BuiltIn__FilterDatabase_18_8">#REF!</definedName>
    <definedName name="Excel_BuiltIn__FilterDatabase_18_9" localSheetId="8">#REF!</definedName>
    <definedName name="Excel_BuiltIn__FilterDatabase_18_9">#REF!</definedName>
    <definedName name="Excel_BuiltIn__FilterDatabase_2" localSheetId="8">'[22]ZP AMR'!#REF!</definedName>
    <definedName name="Excel_BuiltIn__FilterDatabase_2">'[22]ZP AMR'!#REF!</definedName>
    <definedName name="Excel_BuiltIn__FilterDatabase_36" localSheetId="8">#REF!</definedName>
    <definedName name="Excel_BuiltIn__FilterDatabase_36">#REF!</definedName>
    <definedName name="Excel_BuiltIn__FilterDatabase_4" localSheetId="8">[23]PRO_39_C!#REF!</definedName>
    <definedName name="Excel_BuiltIn__FilterDatabase_4">[23]PRO_39_C!#REF!</definedName>
    <definedName name="Excel_BuiltIn__FilterDatabase_9" localSheetId="8">#REF!</definedName>
    <definedName name="Excel_BuiltIn__FilterDatabase_9">#REF!</definedName>
    <definedName name="Excel_BuiltIn__FilterDatabase_9_11" localSheetId="8">'[21]132 KV 3ARS BHEL SF6'!#REF!</definedName>
    <definedName name="Excel_BuiltIn__FilterDatabase_9_11">'[21]132 KV 3ARS BHEL SF6'!#REF!</definedName>
    <definedName name="Excel_BuiltIn_Database" localSheetId="8">#REF!</definedName>
    <definedName name="Excel_BuiltIn_Database">#REF!</definedName>
    <definedName name="Excel_BuiltIn_Database_1" localSheetId="8">#REF!</definedName>
    <definedName name="Excel_BuiltIn_Database_1">#REF!</definedName>
    <definedName name="Excel_BuiltIn_Database_1_11" localSheetId="8">#REF!</definedName>
    <definedName name="Excel_BuiltIn_Database_1_11">#REF!</definedName>
    <definedName name="Excel_BuiltIn_Database_1_6" localSheetId="8">#REF!</definedName>
    <definedName name="Excel_BuiltIn_Database_1_6">#REF!</definedName>
    <definedName name="Excel_BuiltIn_Database_10" localSheetId="8">#REF!</definedName>
    <definedName name="Excel_BuiltIn_Database_10">#REF!</definedName>
    <definedName name="Excel_BuiltIn_Database_11" localSheetId="8">#REF!</definedName>
    <definedName name="Excel_BuiltIn_Database_11">#REF!</definedName>
    <definedName name="Excel_BuiltIn_Database_15" localSheetId="8">#REF!</definedName>
    <definedName name="Excel_BuiltIn_Database_15">#REF!</definedName>
    <definedName name="Excel_BuiltIn_Database_16" localSheetId="8">#REF!</definedName>
    <definedName name="Excel_BuiltIn_Database_16">#REF!</definedName>
    <definedName name="Excel_BuiltIn_Database_17" localSheetId="8">#REF!</definedName>
    <definedName name="Excel_BuiltIn_Database_17">#REF!</definedName>
    <definedName name="Excel_BuiltIn_Database_18" localSheetId="8">#REF!</definedName>
    <definedName name="Excel_BuiltIn_Database_18">#REF!</definedName>
    <definedName name="Excel_BuiltIn_Database_20" localSheetId="8">#REF!</definedName>
    <definedName name="Excel_BuiltIn_Database_20">#REF!</definedName>
    <definedName name="Excel_BuiltIn_Database_8" localSheetId="8">#REF!</definedName>
    <definedName name="Excel_BuiltIn_Database_8">#REF!</definedName>
    <definedName name="Excel_BuiltIn_Database_9" localSheetId="8">#REF!</definedName>
    <definedName name="Excel_BuiltIn_Database_9">#REF!</definedName>
    <definedName name="Excel_BuiltIn_Print_Area" localSheetId="8">#REF!</definedName>
    <definedName name="Excel_BuiltIn_Print_Area">#REF!</definedName>
    <definedName name="Excel_BuiltIn_Print_Area_1" localSheetId="8">#REF!</definedName>
    <definedName name="Excel_BuiltIn_Print_Area_1">#REF!</definedName>
    <definedName name="Excel_BuiltIn_Print_Area_1_11" localSheetId="8">#REF!</definedName>
    <definedName name="Excel_BuiltIn_Print_Area_1_11">#REF!</definedName>
    <definedName name="Excel_BuiltIn_Print_Area_13_1" localSheetId="8">#REF!</definedName>
    <definedName name="Excel_BuiltIn_Print_Area_13_1">#REF!</definedName>
    <definedName name="Excel_BuiltIn_Print_Area_15_1" localSheetId="8">#REF!</definedName>
    <definedName name="Excel_BuiltIn_Print_Area_15_1">#REF!</definedName>
    <definedName name="Excel_BuiltIn_Print_Area_2" localSheetId="8">#REF!</definedName>
    <definedName name="Excel_BuiltIn_Print_Area_2">#REF!</definedName>
    <definedName name="Excel_BuiltIn_Print_Area_3" localSheetId="8">#REF!</definedName>
    <definedName name="Excel_BuiltIn_Print_Area_3">#REF!</definedName>
    <definedName name="Excel_BuiltIn_Print_Area_3_1" localSheetId="8">#REF!</definedName>
    <definedName name="Excel_BuiltIn_Print_Area_3_1">#REF!</definedName>
    <definedName name="Excel_BuiltIn_Print_Area_4" localSheetId="8">#REF!</definedName>
    <definedName name="Excel_BuiltIn_Print_Area_4">#REF!</definedName>
    <definedName name="Excel_BuiltIn_Print_Area_4_1" localSheetId="8">#REF!</definedName>
    <definedName name="Excel_BuiltIn_Print_Area_4_1">#REF!</definedName>
    <definedName name="Excel_BuiltIn_Print_Area_5" localSheetId="8">#REF!</definedName>
    <definedName name="Excel_BuiltIn_Print_Area_5">#REF!</definedName>
    <definedName name="Excel_BuiltIn_Print_Area_5_1" localSheetId="8">#REF!</definedName>
    <definedName name="Excel_BuiltIn_Print_Area_5_1">#REF!</definedName>
    <definedName name="Excel_BuiltIn_Print_Area_6_1" localSheetId="8">#REF!</definedName>
    <definedName name="Excel_BuiltIn_Print_Area_6_1">#REF!</definedName>
    <definedName name="Excel_BuiltIn_Print_Area_9" localSheetId="8">#REF!</definedName>
    <definedName name="Excel_BuiltIn_Print_Area_9">#REF!</definedName>
    <definedName name="Excel_BuiltIn_Print_Area_9_1" localSheetId="8">#REF!</definedName>
    <definedName name="Excel_BuiltIn_Print_Area_9_1">#REF!</definedName>
    <definedName name="Excel_BuiltIn_Print_Area_9_11" localSheetId="8">#REF!</definedName>
    <definedName name="Excel_BuiltIn_Print_Area_9_11">#REF!</definedName>
    <definedName name="Excel_BuiltIn_Print_Area_9_6" localSheetId="8">#REF!</definedName>
    <definedName name="Excel_BuiltIn_Print_Area_9_6">#REF!</definedName>
    <definedName name="Excel_BuiltIn_Print_Titles_1" localSheetId="8">'[24]New AG UN METER'!#REF!</definedName>
    <definedName name="Excel_BuiltIn_Print_Titles_1">'[24]New AG UN METER'!#REF!</definedName>
    <definedName name="Excel_BuiltIn_Print_Titles_10_1" localSheetId="8">#REF!,#REF!</definedName>
    <definedName name="Excel_BuiltIn_Print_Titles_10_1">#REF!,#REF!</definedName>
    <definedName name="Excel_BuiltIn_Print_Titles_11">[25]SuvP_Ltg_Catwise!$D$1:$D$65484,[25]SuvP_Ltg_Catwise!$A$1:$IV$6</definedName>
    <definedName name="Excel_BuiltIn_Print_Titles_11_1">[23]SuvP_Ltg_Catwise!$D$1:$D$65484,[23]SuvP_Ltg_Catwise!$A$1:$IV$6</definedName>
    <definedName name="Excel_BuiltIn_Print_Titles_11_11">[26]SuvP_Ltg_Catwise!$D$1:$D$65484,[26]SuvP_Ltg_Catwise!$A$1:$IV$6</definedName>
    <definedName name="Excel_BuiltIn_Print_Titles_11_2">[26]SuvP_Ltg_Catwise!$D$1:$D$65484,[26]SuvP_Ltg_Catwise!$A$1:$IV$6</definedName>
    <definedName name="Excel_BuiltIn_Print_Titles_11_4">[23]SuvP_Ltg_Catwise!$D$1:$D$65484,[23]SuvP_Ltg_Catwise!$A$1:$IV$6</definedName>
    <definedName name="Excel_BuiltIn_Print_Titles_12">[25]PP_Ltg_Catwise!$D$1:$D$65479,[25]PP_Ltg_Catwise!$A$1:$IV$6</definedName>
    <definedName name="Excel_BuiltIn_Print_Titles_12_1">[23]PP_Ltg_Catwise!$D$1:$D$65479,[23]PP_Ltg_Catwise!$A$1:$IV$6</definedName>
    <definedName name="Excel_BuiltIn_Print_Titles_12_11">[26]PP_Ltg_Catwise!$D$1:$D$65479,[26]PP_Ltg_Catwise!$A$1:$IV$6</definedName>
    <definedName name="Excel_BuiltIn_Print_Titles_12_2">[26]PP_Ltg_Catwise!$D$1:$D$65479,[26]PP_Ltg_Catwise!$A$1:$IV$6</definedName>
    <definedName name="Excel_BuiltIn_Print_Titles_12_4">[23]PP_Ltg_Catwise!$D$1:$D$65479,[23]PP_Ltg_Catwise!$A$1:$IV$6</definedName>
    <definedName name="Excel_BuiltIn_Print_Titles_15_1" localSheetId="8">#REF!</definedName>
    <definedName name="Excel_BuiltIn_Print_Titles_15_1">#REF!</definedName>
    <definedName name="Excel_BuiltIn_Print_Titles_2" localSheetId="8">'[27]T_D COMP'!$A$1:$B$65536,'[27]T_D COMP'!#REF!</definedName>
    <definedName name="Excel_BuiltIn_Print_Titles_2">'[27]T_D COMP'!$A$1:$B$65536,'[27]T_D COMP'!#REF!</definedName>
    <definedName name="Excel_BuiltIn_Print_Titles_2_1" localSheetId="8">'[27]T_D COMP'!$A$1:$B$65536,'[27]T_D COMP'!#REF!</definedName>
    <definedName name="Excel_BuiltIn_Print_Titles_2_1">'[27]T_D COMP'!$A$1:$B$65536,'[27]T_D COMP'!#REF!</definedName>
    <definedName name="Excel_BuiltIn_Print_Titles_3" localSheetId="8">#REF!</definedName>
    <definedName name="Excel_BuiltIn_Print_Titles_3">#REF!</definedName>
    <definedName name="Excel_BuiltIn_Print_Titles_4" localSheetId="8">#REF!</definedName>
    <definedName name="Excel_BuiltIn_Print_Titles_4">#REF!</definedName>
    <definedName name="Excel_BuiltIn_Print_Titles_5">'[25]SuvP_Ind_Catwise '!$D$1:$D$65484,'[25]SuvP_Ind_Catwise '!$A$1:$IV$6</definedName>
    <definedName name="Excel_BuiltIn_Print_Titles_5_1">'[23]SuvP_Ind_Catwise '!$D$1:$D$65484,'[23]SuvP_Ind_Catwise '!$A$1:$IV$6</definedName>
    <definedName name="Excel_BuiltIn_Print_Titles_5_11">'[26]SuvP_Ind_Catwise '!$D$1:$D$65484,'[26]SuvP_Ind_Catwise '!$A$1:$IV$6</definedName>
    <definedName name="Excel_BuiltIn_Print_Titles_5_2">'[26]SuvP_Ind_Catwise '!$D$1:$D$65484,'[26]SuvP_Ind_Catwise '!$A$1:$IV$6</definedName>
    <definedName name="Excel_BuiltIn_Print_Titles_5_4">'[23]SuvP_Ind_Catwise '!$D$1:$D$65484,'[23]SuvP_Ind_Catwise '!$A$1:$IV$6</definedName>
    <definedName name="Excel_BuiltIn_Print_Titles_6">'[25]PP_Ind_Catwise '!$A$1:$D$65484,'[25]PP_Ind_Catwise '!$A$1:$IV$6</definedName>
    <definedName name="Excel_BuiltIn_Print_Titles_6_1">'[23]PP_Ind_Catwise '!$A$1:$D$65484,'[23]PP_Ind_Catwise '!$A$1:$IV$6</definedName>
    <definedName name="Excel_BuiltIn_Print_Titles_6_11">'[26]PP_Ind_Catwise '!$A$1:$D$65484,'[26]PP_Ind_Catwise '!$A$1:$IV$6</definedName>
    <definedName name="Excel_BuiltIn_Print_Titles_6_2">'[26]PP_Ind_Catwise '!$A$1:$D$65484,'[26]PP_Ind_Catwise '!$A$1:$IV$6</definedName>
    <definedName name="Excel_BuiltIn_Print_Titles_6_4">'[23]PP_Ind_Catwise '!$A$1:$D$65484,'[23]PP_Ind_Catwise '!$A$1:$IV$6</definedName>
    <definedName name="fdgsdg" localSheetId="8">#REF!</definedName>
    <definedName name="fdgsdg">#REF!</definedName>
    <definedName name="FED" localSheetId="8">#REF!</definedName>
    <definedName name="FED">#REF!</definedName>
    <definedName name="FF" localSheetId="8">[4]LMAIN!#REF!</definedName>
    <definedName name="FF">[4]LMAIN!#REF!</definedName>
    <definedName name="gdl" hidden="1">{"'Sheet1'!$A$4386:$N$4591"}</definedName>
    <definedName name="gfdgfdg" localSheetId="8">#REF!</definedName>
    <definedName name="gfdgfdg">#REF!</definedName>
    <definedName name="H" localSheetId="8">#REF!</definedName>
    <definedName name="H">#REF!</definedName>
    <definedName name="hr" localSheetId="8">[4]LMAIN!#REF!</definedName>
    <definedName name="hr">[4]LMAIN!#REF!</definedName>
    <definedName name="HRE" localSheetId="8">[4]LMAIN!#REF!</definedName>
    <definedName name="HRE">[4]LMAIN!#REF!</definedName>
    <definedName name="hrp" localSheetId="8">[4]LMAIN!#REF!</definedName>
    <definedName name="hrp">[4]LMAIN!#REF!</definedName>
    <definedName name="HRS" localSheetId="8">[4]LMAIN!#REF!</definedName>
    <definedName name="HRS">[4]LMAIN!#REF!</definedName>
    <definedName name="HT" hidden="1">{"'Sheet1'!$A$4386:$N$4591"}</definedName>
    <definedName name="hthytrystr" localSheetId="8">#REF!</definedName>
    <definedName name="hthytrystr">#REF!</definedName>
    <definedName name="HTML_CodePage" hidden="1">1252</definedName>
    <definedName name="HTML_Control" hidden="1">{"'Sheet1'!$A$4386:$N$4591"}</definedName>
    <definedName name="HTML_Control_1" hidden="1">{"'Sheet1'!$A$4386:$N$4591"}</definedName>
    <definedName name="HTML_Control_2" hidden="1">{"'Sheet1'!$A$4386:$N$4591"}</definedName>
    <definedName name="HTML_Control_3" hidden="1">{"'Sheet1'!$A$4386:$N$4591"}</definedName>
    <definedName name="HTML_Control_4"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8">#REF!</definedName>
    <definedName name="HVDS">#REF!</definedName>
    <definedName name="j" hidden="1">{"'Sheet1'!$A$4386:$N$4591"}</definedName>
    <definedName name="jjj" hidden="1">{"'Sheet1'!$A$4386:$N$4591"}</definedName>
    <definedName name="K" localSheetId="8">[4]LMAIN!#REF!</definedName>
    <definedName name="K">[4]LMAIN!#REF!</definedName>
    <definedName name="KD" localSheetId="8">[4]LMAIN!#REF!</definedName>
    <definedName name="KD">[4]LMAIN!#REF!</definedName>
    <definedName name="KI" localSheetId="8">[4]LMAIN!#REF!</definedName>
    <definedName name="KI">[4]LMAIN!#REF!</definedName>
    <definedName name="KIT" localSheetId="8">[4]LMAIN!#REF!</definedName>
    <definedName name="KIT">[4]LMAIN!#REF!</definedName>
    <definedName name="KKLDFJG" localSheetId="8">[4]LMAIN!#REF!</definedName>
    <definedName name="KKLDFJG">[4]LMAIN!#REF!</definedName>
    <definedName name="KM" localSheetId="8">[4]LMAIN!#REF!</definedName>
    <definedName name="KM">[4]LMAIN!#REF!</definedName>
    <definedName name="kmbl" localSheetId="8" hidden="1">'[28]mpmla wise pp0001'!#REF!</definedName>
    <definedName name="kmbl" hidden="1">'[28]mpmla wise pp0001'!#REF!</definedName>
    <definedName name="KMF" localSheetId="8">[4]LMAIN!#REF!</definedName>
    <definedName name="KMF">[4]LMAIN!#REF!</definedName>
    <definedName name="KXC" localSheetId="8">[4]LMAIN!#REF!</definedName>
    <definedName name="KXC">[4]LMAIN!#REF!</definedName>
    <definedName name="KZ" localSheetId="8">[4]LMAIN!#REF!</definedName>
    <definedName name="KZ">[4]LMAIN!#REF!</definedName>
    <definedName name="L" localSheetId="8">[4]LMAIN!#REF!</definedName>
    <definedName name="L">[4]LMAIN!#REF!</definedName>
    <definedName name="LAC" localSheetId="8">#REF!</definedName>
    <definedName name="LAC">#REF!</definedName>
    <definedName name="LBC" localSheetId="8">#REF!</definedName>
    <definedName name="LBC">#REF!</definedName>
    <definedName name="LBCF" localSheetId="8">#REF!</definedName>
    <definedName name="LBCF">#REF!</definedName>
    <definedName name="LC" localSheetId="8">[4]LMAIN!#REF!</definedName>
    <definedName name="LC">[4]LMAIN!#REF!</definedName>
    <definedName name="LCD" localSheetId="8">[4]LMAIN!#REF!</definedName>
    <definedName name="LCD">[4]LMAIN!#REF!</definedName>
    <definedName name="LF" localSheetId="8">[4]LMAIN!#REF!</definedName>
    <definedName name="LF">[4]LMAIN!#REF!</definedName>
    <definedName name="ltg" localSheetId="8" hidden="1">#REF!</definedName>
    <definedName name="ltg" hidden="1">#REF!</definedName>
    <definedName name="M" localSheetId="8">#REF!</definedName>
    <definedName name="M">#REF!</definedName>
    <definedName name="Meh" hidden="1">{"'Sheet1'!$A$4386:$N$4591"}</definedName>
    <definedName name="MIS" hidden="1">{"'Sheet1'!$A$4386:$N$4591"}</definedName>
    <definedName name="MISPP" hidden="1">{"'Sheet1'!$A$4386:$N$4591"}</definedName>
    <definedName name="MMB" hidden="1">'[29]mpmla wise pp0001'!$A$166:$A$172</definedName>
    <definedName name="MPL" localSheetId="8">#REF!</definedName>
    <definedName name="MPL">#REF!</definedName>
    <definedName name="MSN" hidden="1">{"'Sheet1'!$A$4386:$N$4591"}</definedName>
    <definedName name="MSTCAT">'[30]FDR MST'!$G$1:$G$65536</definedName>
    <definedName name="MSTCIR">'[30]FDR MST'!$AE$1:$AE$65536</definedName>
    <definedName name="MSTDVN">'[30]FDR MST'!$AD$1:$AD$65536</definedName>
    <definedName name="MSTLBL">'[30]FDR MST'!$AB$1:$AB$65536</definedName>
    <definedName name="MSTSDN">'[30]FDR MST'!$AC$1:$AC$65536</definedName>
    <definedName name="MSTSS">'[30]FDR MST'!$AG$1:$AG$65536</definedName>
    <definedName name="Name_of_Lines">'[29]Name of Lines'!$A$1:$A$51</definedName>
    <definedName name="NM" localSheetId="8">[4]LMAIN!#REF!</definedName>
    <definedName name="NM">[4]LMAIN!#REF!</definedName>
    <definedName name="no" localSheetId="8">#REF!</definedName>
    <definedName name="no">#REF!</definedName>
    <definedName name="OO" localSheetId="8">#REF!</definedName>
    <definedName name="OO">#REF!</definedName>
    <definedName name="oooo" localSheetId="8">#REF!</definedName>
    <definedName name="oooo">#REF!</definedName>
    <definedName name="p" localSheetId="8">#REF!</definedName>
    <definedName name="p">#REF!</definedName>
    <definedName name="P8V" localSheetId="8">#REF!</definedName>
    <definedName name="P8V">#REF!</definedName>
    <definedName name="PITHALPUR" localSheetId="8">[4]LMAIN!#REF!</definedName>
    <definedName name="PITHALPUR">[4]LMAIN!#REF!</definedName>
    <definedName name="pkm" hidden="1">{"'Sheet1'!$A$4386:$N$4591"}</definedName>
    <definedName name="PM" localSheetId="8">[4]LMAIN!#REF!</definedName>
    <definedName name="PM">[4]LMAIN!#REF!</definedName>
    <definedName name="PMG" localSheetId="8">[4]LMAIN!#REF!</definedName>
    <definedName name="PMG">[4]LMAIN!#REF!</definedName>
    <definedName name="po" hidden="1">[27]zpF0001!$E$39:$E$78</definedName>
    <definedName name="pptat" localSheetId="8">#REF!</definedName>
    <definedName name="pptat">#REF!</definedName>
    <definedName name="pptat_1" localSheetId="8">#REF!</definedName>
    <definedName name="pptat_1">#REF!</definedName>
    <definedName name="pptat_11" localSheetId="8">#REF!</definedName>
    <definedName name="pptat_11">#REF!</definedName>
    <definedName name="pptat_2" localSheetId="8">#REF!</definedName>
    <definedName name="pptat_2">#REF!</definedName>
    <definedName name="pptat_6" localSheetId="8">#REF!</definedName>
    <definedName name="pptat_6">#REF!</definedName>
    <definedName name="pptat_7" localSheetId="8">#REF!</definedName>
    <definedName name="pptat_7">#REF!</definedName>
    <definedName name="PR5IND3" localSheetId="8">#REF!</definedName>
    <definedName name="PR5IND3">#REF!</definedName>
    <definedName name="PR5IND3_1" localSheetId="8">#REF!</definedName>
    <definedName name="PR5IND3_1">#REF!</definedName>
    <definedName name="PR5IND5" localSheetId="8">#REF!</definedName>
    <definedName name="PR5IND5">#REF!</definedName>
    <definedName name="PR5IND5_1" localSheetId="8">#REF!</definedName>
    <definedName name="PR5IND5_1">#REF!</definedName>
    <definedName name="PR5LTG3" localSheetId="8">#REF!</definedName>
    <definedName name="PR5LTG3">#REF!</definedName>
    <definedName name="PR5LTG3_1" localSheetId="8">#REF!</definedName>
    <definedName name="PR5LTG3_1">#REF!</definedName>
    <definedName name="PR5LTG5" localSheetId="8">#REF!</definedName>
    <definedName name="PR5LTG5">#REF!</definedName>
    <definedName name="PR5LTG5_1" localSheetId="8">#REF!</definedName>
    <definedName name="PR5LTG5_1">#REF!</definedName>
    <definedName name="PRE" localSheetId="8">[4]LMAIN!#REF!</definedName>
    <definedName name="PRE">[4]LMAIN!#REF!</definedName>
    <definedName name="_xlnm.Print_Area" localSheetId="7">'Meter tesing &amp; defective '!$B$1:$I$13</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8">'T&amp;D'!$B$1:$L$30</definedName>
    <definedName name="_xlnm.Print_Area">#REF!</definedName>
    <definedName name="PRINT_AREA_MI" localSheetId="8">#REF!</definedName>
    <definedName name="PRINT_AREA_MI">#REF!</definedName>
    <definedName name="PRIT" localSheetId="8">#REF!</definedName>
    <definedName name="PRIT">#REF!</definedName>
    <definedName name="PRIYA" localSheetId="8">[4]LMAIN!#REF!</definedName>
    <definedName name="PRIYA">[4]LMAIN!#REF!</definedName>
    <definedName name="PRS" localSheetId="8">[4]LMAIN!#REF!</definedName>
    <definedName name="PRS">[4]LMAIN!#REF!</definedName>
    <definedName name="PRSIX" localSheetId="8">[4]LMAIN!#REF!</definedName>
    <definedName name="PRSIX">[4]LMAIN!#REF!</definedName>
    <definedName name="PRUYANK" localSheetId="8">[4]LMAIN!#REF!</definedName>
    <definedName name="PRUYANK">[4]LMAIN!#REF!</definedName>
    <definedName name="q">'[27]shp_T&amp;D_drive'!$A$1:$AE$31</definedName>
    <definedName name="q_10">[31]shp_T_D_drive!$A$1:$AE$31</definedName>
    <definedName name="q_11">[31]shp_T_D_drive!$A$1:$AE$31</definedName>
    <definedName name="q_17">[31]shp_T_D_drive!$A$1:$AE$31</definedName>
    <definedName name="q_18">[31]shp_T_D_drive!$A$1:$AE$31</definedName>
    <definedName name="q_2">'[32]ACN_PLN  _2_'!$A$1:$AE$31</definedName>
    <definedName name="q_4">[32]shp_T_D_drive!$A$1:$AE$31</definedName>
    <definedName name="q_5" localSheetId="7">[27]shp_T_D_drive!$A$1:$AE$31</definedName>
    <definedName name="q_5">'[32]ACN_PLN  _2_'!$A$1:$AE$31</definedName>
    <definedName name="q_6">[27]shp_T_D_drive!$A$1:$AE$31</definedName>
    <definedName name="q_8" localSheetId="7">[32]shp_T_D_drive!$A$1:$AE$31</definedName>
    <definedName name="q_8">[31]shp_T_D_drive!$A$1:$AE$31</definedName>
    <definedName name="q_9" localSheetId="7">[32]shp_T_D_drive!$A$1:$AE$31</definedName>
    <definedName name="q_9">[31]shp_T_D_drive!$A$1:$AE$31</definedName>
    <definedName name="ra.city" hidden="1">{"'Sheet1'!$A$4386:$N$4591"}</definedName>
    <definedName name="REN" localSheetId="8">'[31]SUM-04-05'!#REF!</definedName>
    <definedName name="REN">'[31]SUM-04-05'!#REF!</definedName>
    <definedName name="renovatio" localSheetId="8">[1]TLPPOCT!#REF!</definedName>
    <definedName name="renovatio">[1]TLPPOCT!#REF!</definedName>
    <definedName name="RGGVY" localSheetId="8">#REF!</definedName>
    <definedName name="RGGVY">#REF!</definedName>
    <definedName name="RGGVY1" localSheetId="8" hidden="1">'[3]mpmla wise pp02_03'!#REF!</definedName>
    <definedName name="RGGVY1" hidden="1">'[3]mpmla wise pp02_03'!#REF!</definedName>
    <definedName name="RngSteel">[33]CDSteelMaster!$B$3:$S$12</definedName>
    <definedName name="S" localSheetId="8">#REF!</definedName>
    <definedName name="S">#REF!</definedName>
    <definedName name="S_1" localSheetId="8">#REF!</definedName>
    <definedName name="S_1">#REF!</definedName>
    <definedName name="S_11" localSheetId="8">#REF!</definedName>
    <definedName name="S_11">#REF!</definedName>
    <definedName name="S_2" localSheetId="8">#REF!</definedName>
    <definedName name="S_2">#REF!</definedName>
    <definedName name="S_6" localSheetId="8">#REF!</definedName>
    <definedName name="S_6">#REF!</definedName>
    <definedName name="S_7" localSheetId="8">#REF!</definedName>
    <definedName name="S_7">#REF!</definedName>
    <definedName name="SAL" localSheetId="8">[4]LMAIN!#REF!</definedName>
    <definedName name="SAL">[4]LMAIN!#REF!</definedName>
    <definedName name="SCSP" localSheetId="8">[2]TLPPOCT!#REF!</definedName>
    <definedName name="SCSP">[2]TLPPOCT!#REF!</definedName>
    <definedName name="SDN" localSheetId="8">#REF!</definedName>
    <definedName name="SDN">#REF!</definedName>
    <definedName name="SF" localSheetId="8">[4]LMAIN!#REF!</definedName>
    <definedName name="SF">[4]LMAIN!#REF!</definedName>
    <definedName name="SF0202020202" localSheetId="8">[4]LMAIN!#REF!</definedName>
    <definedName name="SF0202020202">[4]LMAIN!#REF!</definedName>
    <definedName name="SF02030405" localSheetId="8">[4]LMAIN!#REF!</definedName>
    <definedName name="SF02030405">[4]LMAIN!#REF!</definedName>
    <definedName name="SF02092007" localSheetId="8">[4]LMAIN!#REF!</definedName>
    <definedName name="SF02092007">[4]LMAIN!#REF!</definedName>
    <definedName name="SF07090701" localSheetId="8">[4]LMAIN!#REF!</definedName>
    <definedName name="SF07090701">[4]LMAIN!#REF!</definedName>
    <definedName name="SF07092007" localSheetId="8">[4]LMAIN!#REF!</definedName>
    <definedName name="SF07092007">[4]LMAIN!#REF!</definedName>
    <definedName name="SF31A" localSheetId="8">[4]LMAIN!#REF!</definedName>
    <definedName name="SF31A">[4]LMAIN!#REF!</definedName>
    <definedName name="SF31C" localSheetId="8">[4]LMAIN!#REF!</definedName>
    <definedName name="SF31C">[4]LMAIN!#REF!</definedName>
    <definedName name="SF32.8" localSheetId="8">[4]LMAIN!#REF!</definedName>
    <definedName name="SF32.8">[4]LMAIN!#REF!</definedName>
    <definedName name="SF32.9" localSheetId="8">[4]LMAIN!#REF!</definedName>
    <definedName name="SF32.9">[4]LMAIN!#REF!</definedName>
    <definedName name="SFB" localSheetId="8">[4]LMAIN!#REF!</definedName>
    <definedName name="SFB">[4]LMAIN!#REF!</definedName>
    <definedName name="SFSF071007" localSheetId="8">[4]LMAIN!#REF!</definedName>
    <definedName name="SFSF071007">[4]LMAIN!#REF!</definedName>
    <definedName name="SI" localSheetId="8">#REF!</definedName>
    <definedName name="SI">#REF!</definedName>
    <definedName name="SI_1">#N/A</definedName>
    <definedName name="SI_2">#N/A</definedName>
    <definedName name="sm" localSheetId="8">[4]LMAIN!#REF!</definedName>
    <definedName name="sm">[4]LMAIN!#REF!</definedName>
    <definedName name="smp" localSheetId="8">[4]LMAIN!#REF!</definedName>
    <definedName name="smp">[4]LMAIN!#REF!</definedName>
    <definedName name="SMPL" localSheetId="8">[4]LMAIN!#REF!</definedName>
    <definedName name="SMPL">[4]LMAIN!#REF!</definedName>
    <definedName name="spa" localSheetId="8">#REF!</definedName>
    <definedName name="spa">#REF!</definedName>
    <definedName name="ss">'[4]shp_T&amp;D_drive'!$A$1:$AE$31</definedName>
    <definedName name="ss_10">[14]shp_T_D_drive!$A$1:$AE$31</definedName>
    <definedName name="ss_11">[14]shp_T_D_drive!$A$1:$AE$31</definedName>
    <definedName name="ss_17">[14]shp_T_D_drive!$A$1:$AE$31</definedName>
    <definedName name="ss_18">[14]shp_T_D_drive!$A$1:$AE$31</definedName>
    <definedName name="ss_2">[15]shp_T_D_drive!$A$1:$AE$31</definedName>
    <definedName name="ss_4">[15]shp_T_D_drive!$A$1:$AE$31</definedName>
    <definedName name="ss_5" localSheetId="7">[4]shp_T_D_drive!$A$1:$AE$31</definedName>
    <definedName name="ss_5">[15]shp_T_D_drive!$A$1:$AE$31</definedName>
    <definedName name="ss_6">[4]shp_T_D_drive!$A$1:$AE$31</definedName>
    <definedName name="ss_8" localSheetId="7">[15]shp_T_D_drive!$A$1:$AE$31</definedName>
    <definedName name="ss_8">[14]shp_T_D_drive!$A$1:$AE$31</definedName>
    <definedName name="ss_9" localSheetId="7">[15]shp_T_D_drive!$A$1:$AE$31</definedName>
    <definedName name="ss_9">[14]shp_T_D_drive!$A$1:$AE$31</definedName>
    <definedName name="SUM" localSheetId="8">[4]LMAIN!#REF!</definedName>
    <definedName name="SUM">[4]LMAIN!#REF!</definedName>
    <definedName name="SUMMARY" localSheetId="8">[4]LMAIN!#REF!</definedName>
    <definedName name="SUMMARY">[4]LMAIN!#REF!</definedName>
    <definedName name="SUMMARY01" localSheetId="8">[4]LMAIN!#REF!</definedName>
    <definedName name="SUMMARY01">[4]LMAIN!#REF!</definedName>
    <definedName name="SUMMARYOFTTPF190907" localSheetId="8">[4]LMAIN!#REF!</definedName>
    <definedName name="SUMMARYOFTTPF190907">[4]LMAIN!#REF!</definedName>
    <definedName name="SUMMARYOFTTPF260907" localSheetId="8">[4]LMAIN!#REF!</definedName>
    <definedName name="SUMMARYOFTTPF260907">[4]LMAIN!#REF!</definedName>
    <definedName name="SUPPLIER">[34]LOOKUPS!$E$2:$E$60</definedName>
    <definedName name="t">'[4]shp_T&amp;D_drive'!$A$1:$AE$31</definedName>
    <definedName name="t_10">[14]shp_T_D_drive!$A$1:$AE$31</definedName>
    <definedName name="t_11">[14]shp_T_D_drive!$A$1:$AE$31</definedName>
    <definedName name="t_17">[14]shp_T_D_drive!$A$1:$AE$31</definedName>
    <definedName name="t_18">[14]shp_T_D_drive!$A$1:$AE$31</definedName>
    <definedName name="t_2">[15]shp_T_D_drive!$A$1:$AE$31</definedName>
    <definedName name="t_4">[15]shp_T_D_drive!$A$1:$AE$31</definedName>
    <definedName name="t_5" localSheetId="7">[4]shp_T_D_drive!$A$1:$AE$31</definedName>
    <definedName name="t_5">[15]shp_T_D_drive!$A$1:$AE$31</definedName>
    <definedName name="t_6">[4]shp_T_D_drive!$A$1:$AE$31</definedName>
    <definedName name="T_7" localSheetId="8">#REF!</definedName>
    <definedName name="T_7">#REF!</definedName>
    <definedName name="t_8" localSheetId="7">[15]shp_T_D_drive!$A$1:$AE$31</definedName>
    <definedName name="t_8">[14]shp_T_D_drive!$A$1:$AE$31</definedName>
    <definedName name="t_9" localSheetId="7">[15]shp_T_D_drive!$A$1:$AE$31</definedName>
    <definedName name="t_9">[14]shp_T_D_drive!$A$1:$AE$31</definedName>
    <definedName name="TableName">"Dummy"</definedName>
    <definedName name="TaxTV">10%</definedName>
    <definedName name="TaxXL">5%</definedName>
    <definedName name="TC" localSheetId="8">#REF!</definedName>
    <definedName name="TC">#REF!</definedName>
    <definedName name="TC_1" localSheetId="8">#REF!</definedName>
    <definedName name="TC_1">#REF!</definedName>
    <definedName name="TC_11" localSheetId="8">#REF!</definedName>
    <definedName name="TC_11">#REF!</definedName>
    <definedName name="TC_2" localSheetId="8">#REF!</definedName>
    <definedName name="TC_2">#REF!</definedName>
    <definedName name="TC_6" localSheetId="8">#REF!</definedName>
    <definedName name="TC_6">#REF!</definedName>
    <definedName name="TC_7" localSheetId="8">#REF!</definedName>
    <definedName name="TC_7">#REF!</definedName>
    <definedName name="temp" hidden="1">{"'Sheet1'!$A$4386:$N$4591"}</definedName>
    <definedName name="THF" localSheetId="8">#REF!</definedName>
    <definedName name="THF">#REF!</definedName>
    <definedName name="TKLD">'[35]Pro(A+B)Total Tatkal App.'!$H$1:$H$65536</definedName>
    <definedName name="TLK">'[35]Pro(A+B)Total Tatkal App.'!$F$1:$F$65536</definedName>
    <definedName name="TRANS" hidden="1">{"'Sheet1'!$A$4386:$N$4591"}</definedName>
    <definedName name="TRANS_1" hidden="1">{"'Sheet1'!$A$4386:$N$4591"}</definedName>
    <definedName name="TRANS_2" hidden="1">{"'Sheet1'!$A$4386:$N$4591"}</definedName>
    <definedName name="TRANS_3" hidden="1">{"'Sheet1'!$A$4386:$N$4591"}</definedName>
    <definedName name="TRANS_4" hidden="1">{"'Sheet1'!$A$4386:$N$4591"}</definedName>
    <definedName name="TRANS_5" hidden="1">{"'Sheet1'!$A$4386:$N$4591"}</definedName>
    <definedName name="TT" localSheetId="8">[4]LMAIN!#REF!</definedName>
    <definedName name="TT">[4]LMAIN!#REF!</definedName>
    <definedName name="TTAS" localSheetId="8">[4]LMAIN!#REF!</definedName>
    <definedName name="TTAS">[4]LMAIN!#REF!</definedName>
    <definedName name="TTBLV" localSheetId="8">[4]LMAIN!#REF!</definedName>
    <definedName name="TTBLV">[4]LMAIN!#REF!</definedName>
    <definedName name="TTBX" localSheetId="8">[4]LMAIN!#REF!</definedName>
    <definedName name="TTBX">[4]LMAIN!#REF!</definedName>
    <definedName name="TTBX12" localSheetId="8">[4]LMAIN!#REF!</definedName>
    <definedName name="TTBX12">[4]LMAIN!#REF!</definedName>
    <definedName name="TTFFGGNNOPL" localSheetId="8">[4]LMAIN!#REF!</definedName>
    <definedName name="TTFFGGNNOPL">[4]LMAIN!#REF!</definedName>
    <definedName name="TTFFGGNNOPLK" localSheetId="8">[4]LMAIN!#REF!</definedName>
    <definedName name="TTFFGGNNOPLK">[4]LMAIN!#REF!</definedName>
    <definedName name="TTHR" localSheetId="8">[4]LMAIN!#REF!</definedName>
    <definedName name="TTHR">[4]LMAIN!#REF!</definedName>
    <definedName name="TTHRP" localSheetId="8">[4]LMAIN!#REF!</definedName>
    <definedName name="TTHRP">[4]LMAIN!#REF!</definedName>
    <definedName name="TTNINTYNINE" localSheetId="8">[4]LMAIN!#REF!</definedName>
    <definedName name="TTNINTYNINE">[4]LMAIN!#REF!</definedName>
    <definedName name="TTONE." localSheetId="8">[4]LMAIN!#REF!</definedName>
    <definedName name="TTONE.">[4]LMAIN!#REF!</definedName>
    <definedName name="TTPF" localSheetId="8">[4]LMAIN!#REF!</definedName>
    <definedName name="TTPF">[4]LMAIN!#REF!</definedName>
    <definedName name="TTPF260907" localSheetId="8">[4]LMAIN!#REF!</definedName>
    <definedName name="TTPF260907">[4]LMAIN!#REF!</definedName>
    <definedName name="TTS" localSheetId="8">[4]LMAIN!#REF!</definedName>
    <definedName name="TTS">[4]LMAIN!#REF!</definedName>
    <definedName name="TTSALONI" localSheetId="8">[4]LMAIN!#REF!</definedName>
    <definedName name="TTSALONI">[4]LMAIN!#REF!</definedName>
    <definedName name="TTSF" localSheetId="8">[4]LMAIN!#REF!</definedName>
    <definedName name="TTSF">[4]LMAIN!#REF!</definedName>
    <definedName name="TTSFS" localSheetId="8">[4]LMAIN!#REF!</definedName>
    <definedName name="TTSFS">[4]LMAIN!#REF!</definedName>
    <definedName name="TTSFSUMMARY" localSheetId="8">[4]LMAIN!#REF!</definedName>
    <definedName name="TTSFSUMMARY">[4]LMAIN!#REF!</definedName>
    <definedName name="TTSH" localSheetId="8">[4]LMAIN!#REF!</definedName>
    <definedName name="TTSH">[4]LMAIN!#REF!</definedName>
    <definedName name="TTSHDSBNMXUT" localSheetId="8">[4]LMAIN!#REF!</definedName>
    <definedName name="TTSHDSBNMXUT">[4]LMAIN!#REF!</definedName>
    <definedName name="TTX" localSheetId="8">[4]LMAIN!#REF!</definedName>
    <definedName name="TTX">[4]LMAIN!#REF!</definedName>
    <definedName name="TTXC" localSheetId="8">[4]LMAIN!#REF!</definedName>
    <definedName name="TTXC">[4]LMAIN!#REF!</definedName>
    <definedName name="TTZ" localSheetId="8">[4]LMAIN!#REF!</definedName>
    <definedName name="TTZ">[4]LMAIN!#REF!</definedName>
    <definedName name="ty" localSheetId="8">#REF!</definedName>
    <definedName name="ty">#REF!</definedName>
    <definedName name="tyytryxry" localSheetId="8">#REF!</definedName>
    <definedName name="tyytryxry">#REF!</definedName>
    <definedName name="uyuy" localSheetId="8" hidden="1">#REF!</definedName>
    <definedName name="uyuy" hidden="1">#REF!</definedName>
    <definedName name="VG" hidden="1">{"'Sheet1'!$A$4386:$N$4591"}</definedName>
    <definedName name="wctat" localSheetId="8">#REF!</definedName>
    <definedName name="wctat">#REF!</definedName>
    <definedName name="wctat_1" localSheetId="8">#REF!</definedName>
    <definedName name="wctat_1">#REF!</definedName>
    <definedName name="wctat_11" localSheetId="8">#REF!</definedName>
    <definedName name="wctat_11">#REF!</definedName>
    <definedName name="wctat_2" localSheetId="8">#REF!</definedName>
    <definedName name="wctat_2">#REF!</definedName>
    <definedName name="wctat_6" localSheetId="8">#REF!</definedName>
    <definedName name="wctat_6">#REF!</definedName>
    <definedName name="wctat_7" localSheetId="8">#REF!</definedName>
    <definedName name="wctat_7">#REF!</definedName>
    <definedName name="weree" localSheetId="8">#REF!</definedName>
    <definedName name="weree">#REF!</definedName>
    <definedName name="work_pp_0601" localSheetId="8">[1]TLPPOCT!#REF!</definedName>
    <definedName name="work_pp_0601">[1]TLPPOCT!#REF!</definedName>
    <definedName name="work_pp_0601_1" localSheetId="8">[1]TLPPOCT!#REF!</definedName>
    <definedName name="work_pp_0601_1">[1]TLPPOCT!#REF!</definedName>
    <definedName name="work_pp_0601_1_10" localSheetId="8">[1]TLPPOCT!#REF!</definedName>
    <definedName name="work_pp_0601_1_10">[1]TLPPOCT!#REF!</definedName>
    <definedName name="work_pp_0601_1_11" localSheetId="8">[1]TLPPOCT!#REF!</definedName>
    <definedName name="work_pp_0601_1_11">[1]TLPPOCT!#REF!</definedName>
    <definedName name="work_pp_0601_1_8" localSheetId="8">[1]TLPPOCT!#REF!</definedName>
    <definedName name="work_pp_0601_1_8">[1]TLPPOCT!#REF!</definedName>
    <definedName name="work_pp_0601_1_9" localSheetId="8">[1]TLPPOCT!#REF!</definedName>
    <definedName name="work_pp_0601_1_9">[1]TLPPOCT!#REF!</definedName>
    <definedName name="work_pp_0601_10" localSheetId="8">[1]TLPPOCT!#REF!</definedName>
    <definedName name="work_pp_0601_10">[1]TLPPOCT!#REF!</definedName>
    <definedName name="work_pp_0601_10_10" localSheetId="8">[1]TLPPOCT!#REF!</definedName>
    <definedName name="work_pp_0601_10_10">[1]TLPPOCT!#REF!</definedName>
    <definedName name="work_pp_0601_10_11" localSheetId="8">[1]TLPPOCT!#REF!</definedName>
    <definedName name="work_pp_0601_10_11">[1]TLPPOCT!#REF!</definedName>
    <definedName name="work_pp_0601_10_8" localSheetId="8">[1]TLPPOCT!#REF!</definedName>
    <definedName name="work_pp_0601_10_8">[1]TLPPOCT!#REF!</definedName>
    <definedName name="work_pp_0601_10_9" localSheetId="8">[1]TLPPOCT!#REF!</definedName>
    <definedName name="work_pp_0601_10_9">[1]TLPPOCT!#REF!</definedName>
    <definedName name="work_pp_0601_11" localSheetId="8">[1]TLPPOCT!#REF!</definedName>
    <definedName name="work_pp_0601_11">[1]TLPPOCT!#REF!</definedName>
    <definedName name="work_pp_0601_11_10" localSheetId="8">[1]TLPPOCT!#REF!</definedName>
    <definedName name="work_pp_0601_11_10">[1]TLPPOCT!#REF!</definedName>
    <definedName name="work_pp_0601_11_11" localSheetId="8">[1]TLPPOCT!#REF!</definedName>
    <definedName name="work_pp_0601_11_11">[1]TLPPOCT!#REF!</definedName>
    <definedName name="work_pp_0601_11_8" localSheetId="8">[1]TLPPOCT!#REF!</definedName>
    <definedName name="work_pp_0601_11_8">[1]TLPPOCT!#REF!</definedName>
    <definedName name="work_pp_0601_11_9" localSheetId="8">[1]TLPPOCT!#REF!</definedName>
    <definedName name="work_pp_0601_11_9">[1]TLPPOCT!#REF!</definedName>
    <definedName name="work_pp_0601_12" localSheetId="8">[1]TLPPOCT!#REF!</definedName>
    <definedName name="work_pp_0601_12">[1]TLPPOCT!#REF!</definedName>
    <definedName name="work_pp_0601_12_10" localSheetId="8">[1]TLPPOCT!#REF!</definedName>
    <definedName name="work_pp_0601_12_10">[1]TLPPOCT!#REF!</definedName>
    <definedName name="work_pp_0601_12_11" localSheetId="8">[1]TLPPOCT!#REF!</definedName>
    <definedName name="work_pp_0601_12_11">[1]TLPPOCT!#REF!</definedName>
    <definedName name="work_pp_0601_12_8" localSheetId="8">[1]TLPPOCT!#REF!</definedName>
    <definedName name="work_pp_0601_12_8">[1]TLPPOCT!#REF!</definedName>
    <definedName name="work_pp_0601_12_9" localSheetId="8">[1]TLPPOCT!#REF!</definedName>
    <definedName name="work_pp_0601_12_9">[1]TLPPOCT!#REF!</definedName>
    <definedName name="work_pp_0601_13" localSheetId="8">[1]TLPPOCT!#REF!</definedName>
    <definedName name="work_pp_0601_13">[1]TLPPOCT!#REF!</definedName>
    <definedName name="work_pp_0601_13_10" localSheetId="8">[1]TLPPOCT!#REF!</definedName>
    <definedName name="work_pp_0601_13_10">[1]TLPPOCT!#REF!</definedName>
    <definedName name="work_pp_0601_13_11" localSheetId="8">[1]TLPPOCT!#REF!</definedName>
    <definedName name="work_pp_0601_13_11">[1]TLPPOCT!#REF!</definedName>
    <definedName name="work_pp_0601_13_8" localSheetId="8">[1]TLPPOCT!#REF!</definedName>
    <definedName name="work_pp_0601_13_8">[1]TLPPOCT!#REF!</definedName>
    <definedName name="work_pp_0601_13_9" localSheetId="8">[1]TLPPOCT!#REF!</definedName>
    <definedName name="work_pp_0601_13_9">[1]TLPPOCT!#REF!</definedName>
    <definedName name="work_pp_0601_2" localSheetId="8">[1]TLPPOCT!#REF!</definedName>
    <definedName name="work_pp_0601_2">[1]TLPPOCT!#REF!</definedName>
    <definedName name="work_pp_0601_2_10" localSheetId="8">[1]TLPPOCT!#REF!</definedName>
    <definedName name="work_pp_0601_2_10">[1]TLPPOCT!#REF!</definedName>
    <definedName name="work_pp_0601_2_11" localSheetId="8">[1]TLPPOCT!#REF!</definedName>
    <definedName name="work_pp_0601_2_11">[1]TLPPOCT!#REF!</definedName>
    <definedName name="work_pp_0601_2_8" localSheetId="8">[1]TLPPOCT!#REF!</definedName>
    <definedName name="work_pp_0601_2_8">[1]TLPPOCT!#REF!</definedName>
    <definedName name="work_pp_0601_2_9" localSheetId="8">[1]TLPPOCT!#REF!</definedName>
    <definedName name="work_pp_0601_2_9">[1]TLPPOCT!#REF!</definedName>
    <definedName name="work_pp_0601_3" localSheetId="8">[1]TLPPOCT!#REF!</definedName>
    <definedName name="work_pp_0601_3">[1]TLPPOCT!#REF!</definedName>
    <definedName name="work_pp_0601_3_10" localSheetId="8">[1]TLPPOCT!#REF!</definedName>
    <definedName name="work_pp_0601_3_10">[1]TLPPOCT!#REF!</definedName>
    <definedName name="work_pp_0601_3_11" localSheetId="8">[1]TLPPOCT!#REF!</definedName>
    <definedName name="work_pp_0601_3_11">[1]TLPPOCT!#REF!</definedName>
    <definedName name="work_pp_0601_3_8" localSheetId="8">[1]TLPPOCT!#REF!</definedName>
    <definedName name="work_pp_0601_3_8">[1]TLPPOCT!#REF!</definedName>
    <definedName name="work_pp_0601_3_9" localSheetId="8">[1]TLPPOCT!#REF!</definedName>
    <definedName name="work_pp_0601_3_9">[1]TLPPOCT!#REF!</definedName>
    <definedName name="work_pp_0601_6" localSheetId="8">[1]TLPPOCT!#REF!</definedName>
    <definedName name="work_pp_0601_6">[1]TLPPOCT!#REF!</definedName>
    <definedName name="work_pp_0601_6_10" localSheetId="8">[1]TLPPOCT!#REF!</definedName>
    <definedName name="work_pp_0601_6_10">[1]TLPPOCT!#REF!</definedName>
    <definedName name="work_pp_0601_6_11" localSheetId="8">[1]TLPPOCT!#REF!</definedName>
    <definedName name="work_pp_0601_6_11">[1]TLPPOCT!#REF!</definedName>
    <definedName name="work_pp_0601_6_8" localSheetId="8">[1]TLPPOCT!#REF!</definedName>
    <definedName name="work_pp_0601_6_8">[1]TLPPOCT!#REF!</definedName>
    <definedName name="work_pp_0601_6_9" localSheetId="8">[1]TLPPOCT!#REF!</definedName>
    <definedName name="work_pp_0601_6_9">[1]TLPPOCT!#REF!</definedName>
    <definedName name="work_pp_0601_7" localSheetId="8">[1]TLPPOCT!#REF!</definedName>
    <definedName name="work_pp_0601_7">[1]TLPPOCT!#REF!</definedName>
    <definedName name="work_pp_0601_7_10" localSheetId="8">[1]TLPPOCT!#REF!</definedName>
    <definedName name="work_pp_0601_7_10">[1]TLPPOCT!#REF!</definedName>
    <definedName name="work_pp_0601_7_11" localSheetId="8">[1]TLPPOCT!#REF!</definedName>
    <definedName name="work_pp_0601_7_11">[1]TLPPOCT!#REF!</definedName>
    <definedName name="work_pp_0601_7_8" localSheetId="8">[1]TLPPOCT!#REF!</definedName>
    <definedName name="work_pp_0601_7_8">[1]TLPPOCT!#REF!</definedName>
    <definedName name="work_pp_0601_7_9" localSheetId="8">[1]TLPPOCT!#REF!</definedName>
    <definedName name="work_pp_0601_7_9">[1]TLPPOCT!#REF!</definedName>
    <definedName name="work_pp_0601_8" localSheetId="8">[1]TLPPOCT!#REF!</definedName>
    <definedName name="work_pp_0601_8">[1]TLPPOCT!#REF!</definedName>
    <definedName name="work_pp_0601_8_10" localSheetId="8">[1]TLPPOCT!#REF!</definedName>
    <definedName name="work_pp_0601_8_10">[1]TLPPOCT!#REF!</definedName>
    <definedName name="work_pp_0601_8_11" localSheetId="8">[1]TLPPOCT!#REF!</definedName>
    <definedName name="work_pp_0601_8_11">[1]TLPPOCT!#REF!</definedName>
    <definedName name="work_pp_0601_8_8" localSheetId="8">[1]TLPPOCT!#REF!</definedName>
    <definedName name="work_pp_0601_8_8">[1]TLPPOCT!#REF!</definedName>
    <definedName name="work_pp_0601_8_9" localSheetId="8">[1]TLPPOCT!#REF!</definedName>
    <definedName name="work_pp_0601_8_9">[1]TLPPOCT!#REF!</definedName>
    <definedName name="work_pp_0601_9" localSheetId="8">[1]TLPPOCT!#REF!</definedName>
    <definedName name="work_pp_0601_9">[1]TLPPOCT!#REF!</definedName>
    <definedName name="work_pp_0601_9_10" localSheetId="8">[1]TLPPOCT!#REF!</definedName>
    <definedName name="work_pp_0601_9_10">[1]TLPPOCT!#REF!</definedName>
    <definedName name="work_pp_0601_9_11" localSheetId="8">[1]TLPPOCT!#REF!</definedName>
    <definedName name="work_pp_0601_9_11">[1]TLPPOCT!#REF!</definedName>
    <definedName name="work_pp_0601_9_8" localSheetId="8">[1]TLPPOCT!#REF!</definedName>
    <definedName name="work_pp_0601_9_8">[1]TLPPOCT!#REF!</definedName>
    <definedName name="work_pp_0601_9_9" localSheetId="8">[1]TLPPOCT!#REF!</definedName>
    <definedName name="work_pp_0601_9_9">[1]TLPPOCT!#REF!</definedName>
    <definedName name="X" localSheetId="8">[4]LMAIN!#REF!</definedName>
    <definedName name="X">[4]LMAIN!#REF!</definedName>
    <definedName name="xyz" localSheetId="8" hidden="1">'[6]mpmla wise pp01_02'!#REF!</definedName>
    <definedName name="xyz" hidden="1">'[6]mpmla wise pp01_02'!#REF!</definedName>
    <definedName name="YASH" localSheetId="8">#REF!</definedName>
    <definedName name="YASH">#REF!</definedName>
    <definedName name="YASH_1" localSheetId="8">#REF!</definedName>
    <definedName name="YASH_1">#REF!</definedName>
    <definedName name="YASH_11" localSheetId="8">#REF!</definedName>
    <definedName name="YASH_11">#REF!</definedName>
    <definedName name="YASH_2" localSheetId="8">#REF!</definedName>
    <definedName name="YASH_2">#REF!</definedName>
    <definedName name="YASH_6" localSheetId="8">#REF!</definedName>
    <definedName name="YASH_6">#REF!</definedName>
    <definedName name="YASH_7" localSheetId="8">#REF!</definedName>
    <definedName name="YASH_7">#REF!</definedName>
    <definedName name="yogi" localSheetId="8">#REF!</definedName>
    <definedName name="yogi">#REF!</definedName>
    <definedName name="yui" localSheetId="8">[4]LMAIN!#REF!</definedName>
    <definedName name="yui">[4]LMAIN!#REF!</definedName>
    <definedName name="YY" localSheetId="8">#REF!</definedName>
    <definedName name="YY">#REF!</definedName>
    <definedName name="z" localSheetId="8">#REF!</definedName>
    <definedName name="z">#REF!</definedName>
  </definedNames>
  <calcPr calcId="152511"/>
</workbook>
</file>

<file path=xl/calcChain.xml><?xml version="1.0" encoding="utf-8"?>
<calcChain xmlns="http://schemas.openxmlformats.org/spreadsheetml/2006/main">
  <c r="K29" i="35" l="1"/>
  <c r="D29" i="35"/>
  <c r="K20" i="35"/>
  <c r="D20" i="35"/>
  <c r="H13" i="35"/>
  <c r="H22" i="35" s="1"/>
  <c r="D13" i="35"/>
  <c r="D22" i="35" s="1"/>
  <c r="K11" i="35"/>
  <c r="D11" i="35"/>
  <c r="D35" i="24" l="1"/>
  <c r="E35" i="24"/>
  <c r="D32" i="24" l="1"/>
  <c r="E32" i="24"/>
  <c r="F26" i="26" l="1"/>
  <c r="E22" i="26"/>
  <c r="E25" i="33"/>
  <c r="E23" i="33"/>
  <c r="D23" i="33"/>
  <c r="E21" i="33"/>
  <c r="D21" i="33"/>
  <c r="D27" i="24" l="1"/>
  <c r="D17" i="24"/>
  <c r="E27" i="26"/>
  <c r="E28" i="26"/>
  <c r="E26" i="26"/>
  <c r="E25" i="26"/>
  <c r="E20" i="26"/>
  <c r="E19" i="26"/>
  <c r="E18" i="26"/>
  <c r="E17" i="26"/>
  <c r="E16" i="26"/>
  <c r="C26" i="31"/>
  <c r="C19" i="31"/>
  <c r="C11" i="31"/>
  <c r="E36" i="32" l="1"/>
  <c r="D36" i="32"/>
  <c r="E32" i="30" l="1"/>
  <c r="D32" i="30"/>
  <c r="E17" i="30"/>
  <c r="D17" i="30"/>
  <c r="D24" i="32"/>
  <c r="E24" i="32" s="1"/>
  <c r="E38" i="33" l="1"/>
  <c r="F38" i="33"/>
  <c r="G38" i="33"/>
  <c r="E36" i="33"/>
  <c r="F36" i="33"/>
  <c r="G36" i="33"/>
  <c r="E34" i="33"/>
  <c r="E33" i="33"/>
  <c r="F33" i="33"/>
  <c r="G33" i="33"/>
  <c r="F32" i="33"/>
  <c r="G32" i="33"/>
  <c r="F29" i="33"/>
  <c r="G29" i="33"/>
  <c r="D33" i="33" l="1"/>
  <c r="M25" i="32" l="1"/>
  <c r="M24" i="32"/>
  <c r="M22" i="32"/>
  <c r="F34" i="24" l="1"/>
  <c r="F37" i="24" s="1"/>
  <c r="F38" i="24" s="1"/>
  <c r="G22" i="24"/>
  <c r="G25" i="24" s="1"/>
  <c r="G26" i="24" s="1"/>
  <c r="G28" i="24" s="1"/>
  <c r="G29" i="24" s="1"/>
  <c r="F25" i="24"/>
  <c r="F26" i="24" s="1"/>
  <c r="F28" i="24" s="1"/>
  <c r="F29" i="24" s="1"/>
  <c r="G34" i="26"/>
  <c r="G33" i="26"/>
  <c r="G23" i="26"/>
  <c r="G39" i="32"/>
  <c r="F34" i="32"/>
  <c r="F39" i="32"/>
  <c r="G32" i="32"/>
  <c r="F32" i="32"/>
  <c r="G30" i="32"/>
  <c r="F22" i="32"/>
  <c r="F24" i="32" s="1"/>
  <c r="G24" i="32" s="1"/>
  <c r="G16" i="32"/>
  <c r="G15" i="32"/>
  <c r="G17" i="32"/>
  <c r="G22" i="33"/>
  <c r="G24" i="33" s="1"/>
  <c r="F22" i="33"/>
  <c r="G17" i="33"/>
  <c r="G55" i="30"/>
  <c r="F55" i="30"/>
  <c r="G54" i="30"/>
  <c r="F54" i="30"/>
  <c r="G53" i="30"/>
  <c r="F53" i="30"/>
  <c r="G52" i="30"/>
  <c r="F52" i="30"/>
  <c r="G51" i="30"/>
  <c r="F51" i="30"/>
  <c r="G49" i="30"/>
  <c r="F49" i="30"/>
  <c r="G48" i="30"/>
  <c r="F48" i="30"/>
  <c r="G47" i="30"/>
  <c r="F47" i="30"/>
  <c r="G46" i="30"/>
  <c r="G44" i="30"/>
  <c r="F44" i="30"/>
  <c r="G32" i="30"/>
  <c r="F32" i="30"/>
  <c r="G17" i="30"/>
  <c r="F17" i="30"/>
  <c r="D33" i="31"/>
  <c r="D15" i="31"/>
  <c r="F40" i="32" l="1"/>
  <c r="G40" i="32"/>
  <c r="G30" i="26"/>
  <c r="D35" i="31"/>
  <c r="F29" i="26"/>
  <c r="F22" i="24"/>
  <c r="G34" i="24"/>
  <c r="G37" i="24" s="1"/>
  <c r="G38" i="24" s="1"/>
  <c r="F23" i="26"/>
  <c r="G29" i="26"/>
  <c r="G31" i="26" s="1"/>
  <c r="G22" i="32"/>
  <c r="F17" i="32"/>
  <c r="F25" i="32" s="1"/>
  <c r="G25" i="32" s="1"/>
  <c r="G25" i="33"/>
  <c r="F24" i="33"/>
  <c r="F17" i="33"/>
  <c r="F30" i="26" l="1"/>
  <c r="F31" i="26"/>
  <c r="F25" i="33"/>
  <c r="D28" i="26" l="1"/>
  <c r="C31" i="31" l="1"/>
  <c r="E30" i="31" l="1"/>
  <c r="D22" i="32" l="1"/>
  <c r="E22" i="32" s="1"/>
  <c r="D17" i="32"/>
  <c r="E17" i="32" l="1"/>
  <c r="D25" i="32" l="1"/>
  <c r="E25" i="32" s="1"/>
  <c r="E26" i="31" l="1"/>
  <c r="I25" i="26" l="1"/>
  <c r="H25" i="26" l="1"/>
  <c r="D53" i="30" l="1"/>
  <c r="D51" i="30"/>
  <c r="D49" i="30"/>
  <c r="D48" i="30"/>
  <c r="E49" i="30"/>
  <c r="E48" i="30"/>
  <c r="E53" i="30"/>
  <c r="E51" i="30"/>
  <c r="E22" i="33" l="1"/>
  <c r="E24" i="33" s="1"/>
  <c r="D29" i="26" l="1"/>
  <c r="E29" i="26"/>
  <c r="H22" i="26"/>
  <c r="I22" i="26"/>
  <c r="D25" i="24" l="1"/>
  <c r="H29" i="26" l="1"/>
  <c r="I29" i="26"/>
  <c r="D26" i="24"/>
  <c r="F14" i="25"/>
  <c r="F14" i="26" s="1"/>
  <c r="F13" i="32" s="1"/>
  <c r="F13" i="33" s="1"/>
  <c r="F13" i="30" s="1"/>
  <c r="D14" i="25"/>
  <c r="D14" i="26" s="1"/>
  <c r="D13" i="32" s="1"/>
  <c r="D13" i="33" s="1"/>
  <c r="D13" i="30" s="1"/>
  <c r="E33" i="26" l="1"/>
  <c r="E30" i="32" l="1"/>
  <c r="D28" i="24"/>
  <c r="D29" i="24" s="1"/>
  <c r="E22" i="24"/>
  <c r="D22" i="24"/>
  <c r="D16" i="25" s="1"/>
  <c r="H15" i="32"/>
  <c r="E16" i="25" l="1"/>
  <c r="E25" i="24"/>
  <c r="E26" i="24" s="1"/>
  <c r="E28" i="24" s="1"/>
  <c r="E29" i="24" s="1"/>
  <c r="D23" i="26"/>
  <c r="D21" i="25" l="1"/>
  <c r="D31" i="26"/>
  <c r="P32" i="33"/>
  <c r="E11" i="31"/>
  <c r="P30" i="33"/>
  <c r="P31" i="33"/>
  <c r="P33" i="33"/>
  <c r="P34" i="33"/>
  <c r="P35" i="33"/>
  <c r="P36" i="33"/>
  <c r="P38" i="33"/>
  <c r="P29" i="33"/>
  <c r="Q29" i="33"/>
  <c r="P37" i="33" l="1"/>
  <c r="E17" i="33"/>
  <c r="D22" i="33"/>
  <c r="E37" i="32"/>
  <c r="E32" i="32"/>
  <c r="D32" i="32"/>
  <c r="H21" i="26"/>
  <c r="D44" i="30"/>
  <c r="E44" i="30"/>
  <c r="I29" i="24"/>
  <c r="E32" i="33" l="1"/>
  <c r="E39" i="32"/>
  <c r="E54" i="30" s="1"/>
  <c r="E52" i="30"/>
  <c r="E47" i="30"/>
  <c r="P39" i="33"/>
  <c r="E24" i="25"/>
  <c r="P40" i="33"/>
  <c r="H22" i="30"/>
  <c r="H23" i="30"/>
  <c r="H24" i="30"/>
  <c r="H25" i="30"/>
  <c r="H21" i="30"/>
  <c r="H15" i="30"/>
  <c r="H17" i="30"/>
  <c r="H18" i="30"/>
  <c r="C15" i="31"/>
  <c r="H29" i="24"/>
  <c r="E40" i="32" l="1"/>
  <c r="E55" i="30" s="1"/>
  <c r="E46" i="30"/>
  <c r="D38" i="33"/>
  <c r="D36" i="33"/>
  <c r="D34" i="33"/>
  <c r="D29" i="33"/>
  <c r="D17" i="33"/>
  <c r="E29" i="33"/>
  <c r="D37" i="32"/>
  <c r="D52" i="30" s="1"/>
  <c r="D47" i="30"/>
  <c r="D39" i="32" l="1"/>
  <c r="E37" i="33"/>
  <c r="D32" i="33"/>
  <c r="D24" i="25" s="1"/>
  <c r="D54" i="30" l="1"/>
  <c r="D40" i="32"/>
  <c r="E39" i="33"/>
  <c r="E25" i="25" s="1"/>
  <c r="D55" i="30" l="1"/>
  <c r="I55" i="30"/>
  <c r="E40" i="33"/>
  <c r="E26" i="25" s="1"/>
  <c r="H58" i="26"/>
  <c r="E67" i="32" l="1"/>
  <c r="D67" i="32"/>
  <c r="F66" i="32"/>
  <c r="F65" i="32"/>
  <c r="F67" i="32" l="1"/>
  <c r="D68" i="30" l="1"/>
  <c r="G58" i="26" l="1"/>
  <c r="F58" i="26"/>
  <c r="E58" i="26"/>
  <c r="D57" i="26"/>
  <c r="I28" i="26" l="1"/>
  <c r="I27" i="26"/>
  <c r="E25" i="31"/>
  <c r="I19" i="26"/>
  <c r="H18" i="26"/>
  <c r="E29" i="31"/>
  <c r="N30" i="33"/>
  <c r="O30" i="33"/>
  <c r="N31" i="33"/>
  <c r="O31" i="33"/>
  <c r="N33" i="33"/>
  <c r="O33" i="33"/>
  <c r="N34" i="33"/>
  <c r="O34" i="33"/>
  <c r="N35" i="33"/>
  <c r="O35" i="33"/>
  <c r="N36" i="33"/>
  <c r="O36" i="33"/>
  <c r="N38" i="33"/>
  <c r="O38" i="33"/>
  <c r="O29" i="33"/>
  <c r="N29" i="33"/>
  <c r="O37" i="33"/>
  <c r="H21" i="25"/>
  <c r="H17" i="26"/>
  <c r="I28" i="24"/>
  <c r="H22" i="24"/>
  <c r="H25" i="24"/>
  <c r="H26" i="24"/>
  <c r="H27"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7" i="26"/>
  <c r="E59" i="32"/>
  <c r="I27" i="24"/>
  <c r="H28" i="26"/>
  <c r="I32" i="26"/>
  <c r="H32" i="26"/>
  <c r="I26" i="25"/>
  <c r="I25" i="25"/>
  <c r="I24" i="25"/>
  <c r="H24" i="25"/>
  <c r="I16" i="25"/>
  <c r="H16" i="25"/>
  <c r="D59" i="32"/>
  <c r="I17" i="24"/>
  <c r="H17" i="24"/>
  <c r="H27"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E24" i="31"/>
  <c r="H16" i="26"/>
  <c r="H20" i="26"/>
  <c r="I17" i="26"/>
  <c r="I26" i="24"/>
  <c r="I32" i="33" l="1"/>
  <c r="H32" i="33"/>
  <c r="I52" i="30"/>
  <c r="H52" i="30"/>
  <c r="I47" i="30"/>
  <c r="H47" i="30"/>
  <c r="I37" i="33"/>
  <c r="I32" i="32"/>
  <c r="O32" i="33"/>
  <c r="H39" i="32"/>
  <c r="I39" i="33" l="1"/>
  <c r="I54" i="30"/>
  <c r="H54" i="30"/>
  <c r="O40" i="33"/>
  <c r="I40" i="32"/>
  <c r="F58" i="32"/>
  <c r="F57" i="32"/>
  <c r="H40" i="32"/>
  <c r="H55" i="30" l="1"/>
  <c r="I40" i="33"/>
  <c r="E15" i="31" l="1"/>
  <c r="I26" i="26"/>
  <c r="N37" i="33"/>
  <c r="H22" i="33"/>
  <c r="D37" i="33"/>
  <c r="H37" i="33" s="1"/>
  <c r="D24" i="33"/>
  <c r="H24" i="33" s="1"/>
  <c r="D39" i="33" l="1"/>
  <c r="N39" i="33"/>
  <c r="D25" i="33"/>
  <c r="H26" i="26" l="1"/>
  <c r="H39" i="33"/>
  <c r="D25" i="25"/>
  <c r="H25" i="25" s="1"/>
  <c r="H25" i="33"/>
  <c r="D40" i="33"/>
  <c r="N40" i="33"/>
  <c r="H23" i="26"/>
  <c r="D30" i="26"/>
  <c r="H30" i="26" s="1"/>
  <c r="D34" i="24" l="1"/>
  <c r="H32" i="24"/>
  <c r="H40" i="33"/>
  <c r="D26" i="25"/>
  <c r="H26" i="25" s="1"/>
  <c r="D37" i="24" l="1"/>
  <c r="H37" i="24" s="1"/>
  <c r="H34" i="24"/>
  <c r="E34" i="24"/>
  <c r="I32" i="24"/>
  <c r="H35" i="24" l="1"/>
  <c r="E37" i="24"/>
  <c r="I37" i="24" s="1"/>
  <c r="I35" i="24"/>
  <c r="D38" i="24"/>
  <c r="H38" i="24" s="1"/>
  <c r="I34" i="24"/>
  <c r="E38" i="24" l="1"/>
  <c r="I38" i="24" s="1"/>
  <c r="I16" i="26"/>
  <c r="C33" i="31"/>
  <c r="I21" i="26" s="1"/>
  <c r="E23" i="26" l="1"/>
  <c r="I23" i="26" s="1"/>
  <c r="C35" i="31"/>
  <c r="E35" i="31" s="1"/>
  <c r="E33" i="31"/>
  <c r="E23" i="31"/>
  <c r="E31" i="26" l="1"/>
  <c r="E21" i="25"/>
  <c r="I21" i="25" s="1"/>
  <c r="E30" i="26"/>
  <c r="I30" i="26" s="1"/>
</calcChain>
</file>

<file path=xl/sharedStrings.xml><?xml version="1.0" encoding="utf-8"?>
<sst xmlns="http://schemas.openxmlformats.org/spreadsheetml/2006/main" count="670" uniqueCount="293">
  <si>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</si>
  <si>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</si>
  <si>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</si>
  <si>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</si>
  <si>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</si>
  <si>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</si>
  <si>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</si>
  <si>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</si>
  <si>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</si>
  <si>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</si>
  <si>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</si>
  <si>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</si>
  <si>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</si>
  <si>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</si>
  <si>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</si>
  <si>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</si>
  <si>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</si>
  <si>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</si>
  <si>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</si>
  <si>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</si>
  <si>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</si>
  <si>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</si>
  <si>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</si>
  <si>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</si>
  <si>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</si>
  <si>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</si>
  <si>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</si>
  <si>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</si>
  <si>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</si>
  <si>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</si>
  <si>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</si>
  <si>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</si>
  <si>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</si>
  <si>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</si>
  <si>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</si>
  <si>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</si>
  <si>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</si>
  <si>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</si>
  <si>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</si>
  <si>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</si>
  <si>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</si>
  <si>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</si>
  <si>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</si>
  <si>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</si>
  <si>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</si>
  <si>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</si>
  <si>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</si>
  <si>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</si>
  <si>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</si>
  <si>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</si>
  <si>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</si>
  <si>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</si>
  <si>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</si>
  <si>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</si>
  <si>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</si>
  <si>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</si>
  <si>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</si>
  <si>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</si>
  <si>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</si>
  <si>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</si>
  <si>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</si>
  <si>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</si>
  <si>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</si>
  <si>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</si>
  <si>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</si>
  <si>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</si>
  <si>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</si>
  <si>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</si>
  <si>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</si>
  <si>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</si>
  <si>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</si>
  <si>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</si>
  <si>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</si>
  <si>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</si>
  <si>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</si>
  <si>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</si>
  <si>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</si>
  <si>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</si>
  <si>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</si>
  <si>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</si>
  <si>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</si>
  <si>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</si>
  <si>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</si>
  <si>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</si>
  <si>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</si>
  <si>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</si>
  <si>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</si>
  <si>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</si>
  <si>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</si>
  <si>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</si>
  <si>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</si>
  <si>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</si>
  <si>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</si>
  <si>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</si>
  <si>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</si>
  <si>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</si>
  <si>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</si>
  <si>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</si>
  <si>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</si>
  <si>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</si>
  <si>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</si>
  <si>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</si>
  <si>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</si>
  <si>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</si>
  <si>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</si>
  <si>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</si>
  <si>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</si>
  <si>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</si>
  <si>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</si>
  <si>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</si>
  <si>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</si>
  <si>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</si>
  <si>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</si>
  <si>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</si>
  <si>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</si>
  <si>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</si>
  <si>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</si>
  <si>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</si>
  <si>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</si>
  <si>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</si>
  <si>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</si>
  <si>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</si>
  <si>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</si>
  <si>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</si>
  <si>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</si>
  <si>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</si>
  <si>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</si>
  <si>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</si>
  <si>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</si>
  <si>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</si>
  <si>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</si>
  <si>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</si>
  <si>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</si>
  <si>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</si>
  <si>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</si>
  <si>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</si>
  <si>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</si>
  <si>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</si>
  <si>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</si>
  <si>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</si>
  <si>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</si>
  <si>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</si>
  <si>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</si>
  <si>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</si>
  <si>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</si>
  <si>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</si>
  <si>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</si>
  <si>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</si>
  <si>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</si>
  <si>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</si>
  <si>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</si>
  <si>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</si>
  <si>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</si>
  <si>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</si>
  <si>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</si>
  <si>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</si>
  <si>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</si>
  <si>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</si>
  <si>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</si>
  <si>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</si>
  <si>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</si>
  <si>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</si>
  <si>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</si>
  <si>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</si>
  <si>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</si>
  <si>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</si>
  <si>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</si>
  <si>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</si>
  <si>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</si>
  <si>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</si>
  <si>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</si>
  <si>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</si>
  <si>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</si>
  <si>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</si>
  <si>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</si>
  <si>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</si>
  <si>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</si>
  <si>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</si>
  <si>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</si>
  <si>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</si>
  <si>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</si>
  <si>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</si>
  <si>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</si>
  <si>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</si>
  <si>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</si>
  <si>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</si>
  <si>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</si>
  <si>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</si>
  <si>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</si>
  <si>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</si>
  <si>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</si>
  <si>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</si>
  <si>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</si>
  <si>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</si>
  <si>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</si>
  <si>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</si>
  <si>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</si>
  <si>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</si>
  <si>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</si>
  <si>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</si>
  <si>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</si>
  <si>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</si>
  <si>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</si>
  <si>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</si>
  <si>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</si>
  <si>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</si>
  <si>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</si>
  <si>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</si>
  <si>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</si>
  <si>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</si>
  <si>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</si>
  <si>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</si>
  <si>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</si>
  <si>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</si>
  <si>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</si>
  <si>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</si>
  <si>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</si>
  <si>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</si>
  <si>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</si>
  <si>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</si>
  <si>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</si>
  <si>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</si>
  <si>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</si>
  <si>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</si>
  <si>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</si>
  <si>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</si>
  <si>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</si>
  <si>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</si>
  <si>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</si>
  <si>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</si>
  <si>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</si>
  <si>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</si>
  <si>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</si>
  <si>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</si>
  <si>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</si>
  <si>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Oct-2022 to December-2022</t>
  </si>
  <si>
    <t>April 22 to December-22</t>
  </si>
  <si>
    <t>YTD Q2</t>
  </si>
  <si>
    <t>PROFIT BEFORE TAX</t>
  </si>
  <si>
    <t>Oct-2023 to December-2023</t>
  </si>
  <si>
    <t>April 23 to December-23</t>
  </si>
  <si>
    <t>MGVCL  -  V  -  DISTRIBUTION - KEY DATA</t>
  </si>
  <si>
    <t xml:space="preserve">Dist losses in Urban&gt;25%, Industrial&gt;10% and GIDC&gt;5% feeders      </t>
  </si>
  <si>
    <t>Circle</t>
  </si>
  <si>
    <t>Q-III-Oct-23 TO DEC-23</t>
  </si>
  <si>
    <t>Q-III-Oct-22 TO DEC-22</t>
  </si>
  <si>
    <t>Nos of feeders having more than 5% where losses increased in current period</t>
  </si>
  <si>
    <t>Reason thereof and action being taken</t>
  </si>
  <si>
    <t xml:space="preserve">Total nos. of feeders     </t>
  </si>
  <si>
    <t xml:space="preserve">Nos. of feeders having losses more than 5%     </t>
  </si>
  <si>
    <t xml:space="preserve">Overall % losses    </t>
  </si>
  <si>
    <t>GIDC</t>
  </si>
  <si>
    <t>Baroda O&amp;M</t>
  </si>
  <si>
    <t>Various steps are being taken to reduce the losses of feeder having high losses</t>
  </si>
  <si>
    <t>Anand</t>
  </si>
  <si>
    <t>1 + 2*</t>
  </si>
  <si>
    <t>Nadiad</t>
  </si>
  <si>
    <t>Baroda City</t>
  </si>
  <si>
    <t>1*</t>
  </si>
  <si>
    <t>Godhra</t>
  </si>
  <si>
    <t>2+1*</t>
  </si>
  <si>
    <t>Total</t>
  </si>
  <si>
    <t>3+4*</t>
  </si>
  <si>
    <t>* Newly created feeders</t>
  </si>
  <si>
    <t>Nos of feeders having more than 25% where losses increased in current period</t>
  </si>
  <si>
    <t xml:space="preserve">Nos. of feeders having losses more than 25%     </t>
  </si>
  <si>
    <t>URBAN</t>
  </si>
  <si>
    <t>2+2*</t>
  </si>
  <si>
    <t>10 +4*</t>
  </si>
  <si>
    <t>Nos of feeders having more than 10% where losses increased in current period</t>
  </si>
  <si>
    <t xml:space="preserve">Nos. of feeders having losses more than 10%     </t>
  </si>
  <si>
    <t>IND</t>
  </si>
  <si>
    <t>1+1*</t>
  </si>
  <si>
    <t>MGVCL</t>
  </si>
  <si>
    <t>V  -   DISTRIBUTION - KEY DATA</t>
  </si>
  <si>
    <t>FY 2023-24 Q-III (OCT-23 TO DEC-23)</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</si>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</sst>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0.000"/>
    <numFmt numFmtId="165" formatCode="0.0000"/>
    <numFmt numFmtId="166" formatCode="[$-409]mmm\-yy;@"/>
  </numFmts>
  <fonts count="56"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0"/>
      <name val="Arial"/>
    </font>
    <font>
      <b/>
      <sz val="14"/>
      <name val="Leelawadee"/>
      <family val="2"/>
    </font>
    <font>
      <sz val="10"/>
      <name val="Leelawadee"/>
      <family val="2"/>
    </font>
    <font>
      <b/>
      <sz val="10"/>
      <name val="Leelawadee"/>
      <family val="2"/>
    </font>
    <font>
      <b/>
      <sz val="12"/>
      <name val="Leelawadee"/>
      <family val="2"/>
    </font>
    <font>
      <sz val="10"/>
      <color rgb="FFFF0000"/>
      <name val="Leelawadee"/>
      <family val="2"/>
    </font>
    <font>
      <b/>
      <sz val="10"/>
      <color rgb="FFFF0000"/>
      <name val="Leelawadee"/>
      <family val="2"/>
    </font>
    <font>
      <sz val="8"/>
      <name val="Leelawadee"/>
      <family val="2"/>
    </font>
    <font>
      <b/>
      <sz val="8"/>
      <name val="Leelawadee"/>
      <family val="2"/>
    </font>
    <font>
      <b/>
      <sz val="24"/>
      <name val="Leelawadee"/>
      <family val="2"/>
    </font>
    <font>
      <b/>
      <sz val="16"/>
      <name val="Leelawadee"/>
      <family val="2"/>
    </font>
    <font>
      <sz val="12"/>
      <name val="Leelawadee"/>
      <family val="2"/>
    </font>
    <font>
      <b/>
      <sz val="11"/>
      <name val="Leelawadee"/>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43" fontId="43" fillId="0" borderId="0" applyFont="0" applyFill="0" applyBorder="0" applyAlignment="0" applyProtection="0"/>
    <xf numFmtId="0" fontId="1" fillId="0" borderId="0"/>
  </cellStyleXfs>
  <cellXfs count="431">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1" xfId="0" applyNumberFormat="1" applyFont="1" applyFill="1" applyBorder="1" applyAlignment="1">
      <alignment horizontal="right" vertical="center" wrapText="1"/>
    </xf>
    <xf numFmtId="10" fontId="16" fillId="0" borderId="0" xfId="0" applyNumberFormat="1" applyFont="1"/>
    <xf numFmtId="2" fontId="16" fillId="0" borderId="0" xfId="2" applyNumberFormat="1" applyFont="1"/>
    <xf numFmtId="10" fontId="16" fillId="0" borderId="0" xfId="2" applyNumberFormat="1" applyFont="1"/>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0" fontId="12"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30" xfId="0" applyNumberFormat="1" applyFont="1" applyBorder="1" applyAlignment="1">
      <alignment horizontal="right" vertical="center" wrapText="1"/>
    </xf>
    <xf numFmtId="0" fontId="15" fillId="0" borderId="1" xfId="0" applyFont="1" applyBorder="1" applyAlignment="1">
      <alignment horizontal="left" vertical="center" wrapText="1"/>
    </xf>
    <xf numFmtId="164" fontId="35" fillId="0" borderId="0" xfId="0" applyNumberFormat="1" applyFont="1" applyFill="1"/>
    <xf numFmtId="164" fontId="14" fillId="0" borderId="0" xfId="0" applyNumberFormat="1" applyFont="1" applyFill="1"/>
    <xf numFmtId="10" fontId="13" fillId="0" borderId="8" xfId="0" applyNumberFormat="1" applyFont="1" applyBorder="1" applyAlignment="1">
      <alignment horizontal="right" vertical="center" wrapText="1"/>
    </xf>
    <xf numFmtId="2" fontId="16" fillId="0" borderId="0" xfId="0" applyNumberFormat="1" applyFont="1" applyFill="1"/>
    <xf numFmtId="0" fontId="12" fillId="0" borderId="18" xfId="0" applyFont="1" applyBorder="1" applyAlignment="1">
      <alignment horizontal="center" vertical="center" wrapText="1"/>
    </xf>
    <xf numFmtId="10" fontId="3" fillId="0" borderId="2" xfId="0" applyNumberFormat="1" applyFont="1" applyBorder="1" applyAlignment="1">
      <alignment horizontal="center" vertical="center" wrapText="1"/>
    </xf>
    <xf numFmtId="2" fontId="39" fillId="0" borderId="0" xfId="0" applyNumberFormat="1" applyFont="1" applyFill="1"/>
    <xf numFmtId="2" fontId="14" fillId="0" borderId="0" xfId="0" applyNumberFormat="1" applyFont="1" applyFill="1"/>
    <xf numFmtId="1"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2" fontId="13" fillId="2" borderId="1" xfId="0" applyNumberFormat="1" applyFont="1" applyFill="1" applyBorder="1" applyAlignment="1">
      <alignment vertical="center" wrapText="1"/>
    </xf>
    <xf numFmtId="1" fontId="14" fillId="2" borderId="0" xfId="0" applyNumberFormat="1" applyFont="1" applyFill="1" applyBorder="1" applyAlignment="1">
      <alignment horizontal="right"/>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9" fillId="2" borderId="2" xfId="0" applyNumberFormat="1" applyFont="1" applyFill="1" applyBorder="1" applyAlignment="1">
      <alignment horizontal="right" vertical="center" wrapText="1"/>
    </xf>
    <xf numFmtId="2" fontId="9" fillId="0" borderId="5" xfId="0" applyNumberFormat="1" applyFont="1" applyFill="1" applyBorder="1" applyAlignment="1">
      <alignment horizontal="right" vertical="center" wrapText="1"/>
    </xf>
    <xf numFmtId="10" fontId="9" fillId="0" borderId="1" xfId="0" applyNumberFormat="1" applyFont="1" applyFill="1" applyBorder="1" applyAlignment="1">
      <alignment horizontal="right" vertical="center" wrapText="1"/>
    </xf>
    <xf numFmtId="0" fontId="0" fillId="2" borderId="0" xfId="0" applyFill="1"/>
    <xf numFmtId="0" fontId="6" fillId="2" borderId="0" xfId="0" applyFont="1" applyFill="1"/>
    <xf numFmtId="0" fontId="3" fillId="2" borderId="1" xfId="0" applyFont="1" applyFill="1" applyBorder="1" applyAlignment="1">
      <alignment horizontal="center" vertical="center" wrapText="1"/>
    </xf>
    <xf numFmtId="2" fontId="13" fillId="2" borderId="28" xfId="0" applyNumberFormat="1" applyFont="1" applyFill="1" applyBorder="1" applyAlignment="1">
      <alignment horizontal="right" vertical="center" wrapText="1"/>
    </xf>
    <xf numFmtId="2" fontId="13" fillId="2" borderId="21"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2" fontId="13" fillId="2" borderId="5" xfId="0" quotePrefix="1"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2" fontId="13" fillId="2" borderId="6" xfId="0" applyNumberFormat="1" applyFont="1" applyFill="1" applyBorder="1" applyAlignment="1">
      <alignment horizontal="right" vertical="center" wrapText="1"/>
    </xf>
    <xf numFmtId="2" fontId="13" fillId="2" borderId="3" xfId="0" applyNumberFormat="1" applyFont="1" applyFill="1" applyBorder="1" applyAlignment="1">
      <alignment horizontal="right" vertical="center" wrapText="1"/>
    </xf>
    <xf numFmtId="2" fontId="13" fillId="2" borderId="31" xfId="0" applyNumberFormat="1" applyFont="1" applyFill="1" applyBorder="1" applyAlignment="1">
      <alignment horizontal="right" vertical="center" wrapText="1"/>
    </xf>
    <xf numFmtId="0" fontId="14" fillId="2" borderId="0" xfId="0" applyFont="1" applyFill="1" applyBorder="1" applyAlignment="1">
      <alignment horizontal="right"/>
    </xf>
    <xf numFmtId="1" fontId="13" fillId="2" borderId="1" xfId="0" applyNumberFormat="1" applyFont="1" applyFill="1" applyBorder="1" applyAlignment="1">
      <alignment vertical="center" wrapText="1"/>
    </xf>
    <xf numFmtId="0" fontId="16" fillId="2" borderId="0" xfId="0" applyFont="1" applyFill="1" applyBorder="1"/>
    <xf numFmtId="1" fontId="13" fillId="2" borderId="0" xfId="0" applyNumberFormat="1" applyFont="1" applyFill="1" applyBorder="1" applyAlignment="1">
      <alignment horizontal="right" vertical="center" wrapText="1"/>
    </xf>
    <xf numFmtId="0" fontId="10" fillId="2" borderId="0" xfId="0" applyFont="1" applyFill="1"/>
    <xf numFmtId="1" fontId="6" fillId="2" borderId="0" xfId="0" applyNumberFormat="1" applyFont="1" applyFill="1"/>
    <xf numFmtId="0" fontId="9" fillId="2" borderId="0" xfId="0" applyFont="1" applyFill="1"/>
    <xf numFmtId="1" fontId="11" fillId="2" borderId="1" xfId="0" applyNumberFormat="1" applyFont="1" applyFill="1" applyBorder="1"/>
    <xf numFmtId="2" fontId="11" fillId="2" borderId="1" xfId="0" applyNumberFormat="1" applyFont="1" applyFill="1" applyBorder="1"/>
    <xf numFmtId="0" fontId="11" fillId="2" borderId="1" xfId="0" applyFont="1" applyFill="1" applyBorder="1"/>
    <xf numFmtId="0" fontId="16" fillId="2" borderId="0" xfId="0" applyFont="1" applyFill="1"/>
    <xf numFmtId="0" fontId="12" fillId="2" borderId="1" xfId="0" applyFont="1" applyFill="1" applyBorder="1" applyAlignment="1">
      <alignment horizontal="center" vertical="center" wrapText="1"/>
    </xf>
    <xf numFmtId="43" fontId="13" fillId="2" borderId="1" xfId="4" applyFont="1" applyFill="1" applyBorder="1" applyAlignment="1">
      <alignment horizontal="right" vertical="center" wrapText="1"/>
    </xf>
    <xf numFmtId="2" fontId="26" fillId="2" borderId="0" xfId="0" applyNumberFormat="1" applyFont="1" applyFill="1"/>
    <xf numFmtId="0" fontId="13" fillId="2" borderId="0" xfId="0" applyFont="1" applyFill="1"/>
    <xf numFmtId="0" fontId="12" fillId="0" borderId="18" xfId="0" applyFont="1" applyBorder="1" applyAlignment="1">
      <alignment horizontal="center" vertical="center" wrapText="1"/>
    </xf>
    <xf numFmtId="0" fontId="12" fillId="0" borderId="1" xfId="0" applyFont="1" applyFill="1" applyBorder="1" applyAlignment="1">
      <alignment horizontal="center" vertical="center" wrapText="1"/>
    </xf>
    <xf numFmtId="10" fontId="13" fillId="0" borderId="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43" fontId="13" fillId="0" borderId="1" xfId="4" applyFont="1" applyFill="1" applyBorder="1" applyAlignment="1">
      <alignment horizontal="right" vertical="center" wrapText="1"/>
    </xf>
    <xf numFmtId="1" fontId="13" fillId="0" borderId="1"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41" fillId="0" borderId="1" xfId="0" applyNumberFormat="1" applyFont="1" applyFill="1" applyBorder="1" applyAlignment="1">
      <alignment horizontal="right" vertical="center" wrapText="1"/>
    </xf>
    <xf numFmtId="2" fontId="13" fillId="0" borderId="1" xfId="0" applyNumberFormat="1" applyFont="1" applyFill="1" applyBorder="1" applyAlignment="1">
      <alignment vertical="center" wrapText="1"/>
    </xf>
    <xf numFmtId="0" fontId="13" fillId="0" borderId="1" xfId="0" applyFont="1" applyFill="1" applyBorder="1" applyAlignment="1">
      <alignment horizontal="right" vertical="center" wrapText="1"/>
    </xf>
    <xf numFmtId="0" fontId="45" fillId="0" borderId="0" xfId="5" applyFont="1" applyFill="1"/>
    <xf numFmtId="0" fontId="46" fillId="0" borderId="35" xfId="1" applyFont="1" applyFill="1" applyBorder="1" applyAlignment="1"/>
    <xf numFmtId="0" fontId="46" fillId="0" borderId="2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16"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8" fillId="0" borderId="1" xfId="1" applyFont="1" applyFill="1" applyBorder="1" applyAlignment="1">
      <alignment horizontal="center" vertical="center"/>
    </xf>
    <xf numFmtId="0" fontId="48" fillId="0" borderId="1" xfId="1" applyFont="1" applyFill="1" applyBorder="1" applyAlignment="1">
      <alignment horizontal="center" vertical="center" wrapText="1"/>
    </xf>
    <xf numFmtId="2" fontId="48" fillId="0" borderId="1" xfId="1" applyNumberFormat="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5" fillId="0" borderId="0" xfId="5" applyFont="1" applyFill="1" applyAlignment="1">
      <alignment vertical="center"/>
    </xf>
    <xf numFmtId="0" fontId="46" fillId="0" borderId="0" xfId="5" applyFont="1" applyFill="1" applyBorder="1" applyAlignment="1">
      <alignment horizontal="center" vertical="center"/>
    </xf>
    <xf numFmtId="0" fontId="46" fillId="0" borderId="10" xfId="1" applyFont="1" applyFill="1" applyBorder="1" applyAlignment="1">
      <alignment horizontal="center" vertical="center" wrapText="1"/>
    </xf>
    <xf numFmtId="2" fontId="49" fillId="0" borderId="10" xfId="1" applyNumberFormat="1" applyFont="1" applyFill="1" applyBorder="1" applyAlignment="1">
      <alignment horizontal="center" vertical="center" wrapText="1"/>
    </xf>
    <xf numFmtId="0" fontId="49" fillId="0" borderId="10" xfId="1" applyFont="1" applyFill="1" applyBorder="1" applyAlignment="1">
      <alignment horizontal="center" vertical="center" wrapText="1"/>
    </xf>
    <xf numFmtId="0" fontId="50" fillId="0" borderId="26" xfId="5" applyFont="1" applyFill="1" applyBorder="1" applyAlignment="1">
      <alignment horizontal="center" vertical="center"/>
    </xf>
    <xf numFmtId="0" fontId="51" fillId="0" borderId="2" xfId="1" applyFont="1" applyFill="1" applyBorder="1" applyAlignment="1">
      <alignment horizontal="center" vertical="center" wrapText="1"/>
    </xf>
    <xf numFmtId="0" fontId="50" fillId="0" borderId="0" xfId="5" applyFont="1" applyFill="1" applyAlignment="1">
      <alignment vertical="center"/>
    </xf>
    <xf numFmtId="0" fontId="48" fillId="0" borderId="0" xfId="5" applyFont="1" applyFill="1" applyAlignment="1">
      <alignment horizontal="center" vertical="center"/>
    </xf>
    <xf numFmtId="0" fontId="46" fillId="0" borderId="1" xfId="5" applyFont="1" applyFill="1" applyBorder="1" applyAlignment="1">
      <alignment horizontal="center" vertical="center"/>
    </xf>
    <xf numFmtId="2" fontId="49" fillId="0" borderId="1" xfId="1" applyNumberFormat="1" applyFont="1" applyFill="1" applyBorder="1" applyAlignment="1">
      <alignment horizontal="center" vertical="center" wrapText="1"/>
    </xf>
    <xf numFmtId="0" fontId="49" fillId="0" borderId="1" xfId="1" applyFont="1" applyFill="1" applyBorder="1" applyAlignment="1">
      <alignment horizontal="center" vertical="center" wrapText="1"/>
    </xf>
    <xf numFmtId="0" fontId="50" fillId="0" borderId="41" xfId="5" applyFont="1" applyFill="1" applyBorder="1" applyAlignment="1">
      <alignment horizontal="center" vertical="center"/>
    </xf>
    <xf numFmtId="0" fontId="51" fillId="0" borderId="31" xfId="1" applyFont="1" applyFill="1" applyBorder="1" applyAlignment="1">
      <alignment horizontal="center" vertical="center" wrapText="1"/>
    </xf>
    <xf numFmtId="0" fontId="45" fillId="0" borderId="16" xfId="5" applyFont="1" applyFill="1" applyBorder="1" applyAlignment="1">
      <alignment vertical="center"/>
    </xf>
    <xf numFmtId="0" fontId="50" fillId="0" borderId="2" xfId="5" applyFont="1" applyFill="1" applyBorder="1" applyAlignment="1">
      <alignment horizontal="center" vertical="center"/>
    </xf>
    <xf numFmtId="0" fontId="46" fillId="0" borderId="42" xfId="5" applyNumberFormat="1" applyFont="1" applyFill="1" applyBorder="1" applyAlignment="1">
      <alignment vertical="center" wrapText="1"/>
    </xf>
    <xf numFmtId="0" fontId="45" fillId="0" borderId="42" xfId="5" applyNumberFormat="1" applyFont="1" applyFill="1" applyBorder="1" applyAlignment="1">
      <alignment vertical="center" wrapText="1"/>
    </xf>
    <xf numFmtId="0" fontId="45" fillId="0" borderId="0" xfId="0" applyFont="1" applyFill="1" applyBorder="1"/>
    <xf numFmtId="0" fontId="53" fillId="0" borderId="0" xfId="0" applyFont="1" applyFill="1" applyAlignment="1">
      <alignment horizontal="left" vertical="center"/>
    </xf>
    <xf numFmtId="0" fontId="53" fillId="0" borderId="0" xfId="0" applyFont="1" applyFill="1" applyAlignment="1">
      <alignment vertical="center"/>
    </xf>
    <xf numFmtId="0" fontId="53" fillId="0" borderId="0" xfId="0" applyFont="1" applyFill="1" applyAlignment="1">
      <alignment horizontal="right" vertical="center"/>
    </xf>
    <xf numFmtId="0" fontId="47" fillId="0" borderId="4"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5" fillId="0" borderId="0" xfId="0" quotePrefix="1" applyFont="1" applyFill="1" applyBorder="1" applyAlignment="1">
      <alignment horizontal="center" vertical="center" wrapText="1"/>
    </xf>
    <xf numFmtId="0" fontId="54" fillId="0" borderId="1" xfId="0" applyFont="1" applyFill="1" applyBorder="1" applyAlignment="1">
      <alignment horizontal="left" vertical="center"/>
    </xf>
    <xf numFmtId="0" fontId="54" fillId="0" borderId="1" xfId="0" applyFont="1" applyFill="1" applyBorder="1" applyAlignment="1">
      <alignment horizontal="center" vertical="center"/>
    </xf>
    <xf numFmtId="0" fontId="54" fillId="0" borderId="1" xfId="0" applyFont="1" applyFill="1" applyBorder="1" applyAlignment="1">
      <alignment vertical="center"/>
    </xf>
    <xf numFmtId="1" fontId="54" fillId="4" borderId="1" xfId="0" applyNumberFormat="1" applyFont="1" applyFill="1" applyBorder="1" applyAlignment="1">
      <alignment horizontal="center" vertical="center" wrapText="1"/>
    </xf>
    <xf numFmtId="1" fontId="54" fillId="0" borderId="1" xfId="0" applyNumberFormat="1" applyFont="1" applyFill="1" applyBorder="1" applyAlignment="1">
      <alignment horizontal="center" vertical="center" wrapText="1"/>
    </xf>
    <xf numFmtId="0" fontId="45" fillId="0" borderId="0" xfId="0" applyNumberFormat="1" applyFont="1" applyFill="1" applyBorder="1"/>
    <xf numFmtId="1" fontId="45" fillId="0" borderId="0" xfId="0" applyNumberFormat="1" applyFont="1" applyFill="1" applyBorder="1"/>
    <xf numFmtId="0" fontId="47" fillId="0" borderId="2" xfId="0" applyFont="1" applyFill="1" applyBorder="1" applyAlignment="1">
      <alignment horizontal="left" vertical="center"/>
    </xf>
    <xf numFmtId="0" fontId="47" fillId="0" borderId="2" xfId="0" applyFont="1" applyFill="1" applyBorder="1" applyAlignment="1">
      <alignment horizontal="center" vertical="center"/>
    </xf>
    <xf numFmtId="0" fontId="47" fillId="0" borderId="2" xfId="0" applyFont="1" applyFill="1" applyBorder="1" applyAlignment="1">
      <alignment vertical="center"/>
    </xf>
    <xf numFmtId="1" fontId="47" fillId="4" borderId="2" xfId="0" applyNumberFormat="1" applyFont="1" applyFill="1" applyBorder="1" applyAlignment="1">
      <alignment horizontal="center" vertical="center"/>
    </xf>
    <xf numFmtId="1" fontId="47" fillId="0" borderId="2" xfId="0" applyNumberFormat="1" applyFont="1" applyFill="1" applyBorder="1" applyAlignment="1">
      <alignment horizontal="center" vertical="center"/>
    </xf>
    <xf numFmtId="166" fontId="45" fillId="0" borderId="0" xfId="0" applyNumberFormat="1" applyFont="1" applyFill="1" applyBorder="1"/>
    <xf numFmtId="0" fontId="47" fillId="0" borderId="36" xfId="0" applyFont="1" applyFill="1" applyBorder="1" applyAlignment="1">
      <alignment horizontal="center" vertical="center"/>
    </xf>
    <xf numFmtId="0" fontId="47" fillId="0" borderId="44" xfId="0" applyFont="1" applyFill="1" applyBorder="1" applyAlignment="1">
      <alignment horizontal="left" vertical="center"/>
    </xf>
    <xf numFmtId="0" fontId="47" fillId="0" borderId="45" xfId="0" applyFont="1" applyFill="1" applyBorder="1" applyAlignment="1">
      <alignment horizontal="center" vertical="center"/>
    </xf>
    <xf numFmtId="0" fontId="47" fillId="0" borderId="16" xfId="0" applyFont="1" applyFill="1" applyBorder="1" applyAlignment="1">
      <alignment vertical="center"/>
    </xf>
    <xf numFmtId="1" fontId="47" fillId="4" borderId="16" xfId="0" applyNumberFormat="1" applyFont="1" applyFill="1" applyBorder="1" applyAlignment="1">
      <alignment horizontal="center" vertical="center"/>
    </xf>
    <xf numFmtId="1" fontId="47" fillId="0" borderId="16" xfId="0" applyNumberFormat="1" applyFont="1" applyFill="1" applyBorder="1" applyAlignment="1">
      <alignment horizontal="center" vertical="center"/>
    </xf>
    <xf numFmtId="0" fontId="47" fillId="0" borderId="7" xfId="0" applyFont="1" applyFill="1" applyBorder="1" applyAlignment="1">
      <alignment horizontal="center" vertical="center" wrapText="1"/>
    </xf>
    <xf numFmtId="0" fontId="45" fillId="0" borderId="0" xfId="0" applyFont="1" applyFill="1" applyBorder="1" applyAlignment="1">
      <alignment vertical="center"/>
    </xf>
    <xf numFmtId="0" fontId="47" fillId="0" borderId="0" xfId="0" applyFont="1" applyFill="1" applyBorder="1" applyAlignment="1">
      <alignment vertical="center"/>
    </xf>
    <xf numFmtId="1" fontId="46" fillId="0" borderId="0" xfId="0" applyNumberFormat="1" applyFont="1" applyFill="1" applyBorder="1" applyAlignment="1">
      <alignment vertical="center"/>
    </xf>
    <xf numFmtId="0" fontId="54" fillId="4" borderId="1" xfId="0" applyFont="1" applyFill="1" applyBorder="1" applyAlignment="1">
      <alignment horizontal="center" vertical="center"/>
    </xf>
    <xf numFmtId="1" fontId="54" fillId="4" borderId="1" xfId="0" applyNumberFormat="1" applyFont="1" applyFill="1" applyBorder="1" applyAlignment="1">
      <alignment horizontal="center" vertical="center"/>
    </xf>
    <xf numFmtId="1" fontId="54" fillId="4" borderId="8" xfId="0" applyNumberFormat="1" applyFont="1" applyFill="1" applyBorder="1" applyAlignment="1">
      <alignment horizontal="center" vertical="center"/>
    </xf>
    <xf numFmtId="1" fontId="45" fillId="0" borderId="0" xfId="0" applyNumberFormat="1" applyFont="1" applyFill="1" applyBorder="1" applyAlignment="1">
      <alignment horizontal="center" vertical="center"/>
    </xf>
    <xf numFmtId="1" fontId="46" fillId="0" borderId="0" xfId="0" applyNumberFormat="1" applyFont="1" applyFill="1" applyBorder="1" applyAlignment="1">
      <alignment horizontal="center" vertical="center"/>
    </xf>
    <xf numFmtId="0" fontId="47" fillId="4" borderId="2" xfId="0" applyFont="1" applyFill="1" applyBorder="1" applyAlignment="1">
      <alignment horizontal="center" vertical="center"/>
    </xf>
    <xf numFmtId="0" fontId="45" fillId="0" borderId="0" xfId="0" applyFont="1" applyFill="1" applyBorder="1" applyAlignment="1">
      <alignment horizontal="center" vertical="center"/>
    </xf>
    <xf numFmtId="0" fontId="46" fillId="0" borderId="0" xfId="0" applyFont="1" applyFill="1" applyBorder="1" applyAlignment="1">
      <alignment vertical="center"/>
    </xf>
    <xf numFmtId="16" fontId="46" fillId="0" borderId="0" xfId="0" quotePrefix="1" applyNumberFormat="1" applyFont="1" applyFill="1" applyBorder="1" applyAlignment="1">
      <alignment vertical="center"/>
    </xf>
    <xf numFmtId="0" fontId="46" fillId="0" borderId="0" xfId="0" applyFont="1" applyFill="1" applyBorder="1"/>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16"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27" fillId="0" borderId="0" xfId="0" applyFont="1" applyAlignment="1">
      <alignment horizontal="center" vertical="center" wrapText="1"/>
    </xf>
    <xf numFmtId="2" fontId="13" fillId="0" borderId="10"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2" fontId="13" fillId="0" borderId="16"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12" fillId="2" borderId="1" xfId="0" applyFont="1" applyFill="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2" borderId="4" xfId="0" applyFont="1" applyFill="1" applyBorder="1" applyAlignment="1">
      <alignment horizontal="center"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2" borderId="10" xfId="0" applyNumberFormat="1" applyFont="1" applyFill="1" applyBorder="1" applyAlignment="1">
      <alignment horizontal="right" vertical="center" wrapText="1"/>
    </xf>
    <xf numFmtId="1" fontId="13" fillId="2" borderId="2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2" borderId="4" xfId="0" applyFont="1" applyFill="1" applyBorder="1" applyAlignment="1">
      <alignment horizontal="center" vertical="center" wrapText="1"/>
    </xf>
    <xf numFmtId="2" fontId="13" fillId="2" borderId="1" xfId="0" applyNumberFormat="1" applyFont="1" applyFill="1" applyBorder="1" applyAlignment="1">
      <alignment horizontal="right" vertical="center" wrapText="1"/>
    </xf>
    <xf numFmtId="1" fontId="13" fillId="2" borderId="1" xfId="0" applyNumberFormat="1" applyFont="1" applyFill="1" applyBorder="1" applyAlignment="1">
      <alignment vertical="center" wrapText="1"/>
    </xf>
    <xf numFmtId="2" fontId="13" fillId="2" borderId="13" xfId="0" applyNumberFormat="1" applyFont="1" applyFill="1" applyBorder="1" applyAlignment="1">
      <alignment horizontal="right" vertical="center" wrapText="1"/>
    </xf>
    <xf numFmtId="2" fontId="13" fillId="2" borderId="28" xfId="0" applyNumberFormat="1" applyFont="1" applyFill="1" applyBorder="1" applyAlignment="1">
      <alignment horizontal="right" vertical="center" wrapText="1"/>
    </xf>
    <xf numFmtId="2" fontId="13" fillId="2" borderId="5"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55" fillId="0" borderId="32" xfId="0" applyFont="1" applyFill="1" applyBorder="1" applyAlignment="1">
      <alignment horizontal="left" vertical="center" wrapText="1"/>
    </xf>
    <xf numFmtId="0" fontId="55" fillId="0" borderId="33" xfId="0" applyFont="1" applyFill="1" applyBorder="1" applyAlignment="1">
      <alignment horizontal="left" vertical="center" wrapText="1"/>
    </xf>
    <xf numFmtId="0" fontId="55" fillId="0" borderId="34" xfId="0" applyFont="1" applyFill="1" applyBorder="1" applyAlignment="1">
      <alignment horizontal="left" vertical="center" wrapText="1"/>
    </xf>
    <xf numFmtId="0" fontId="52" fillId="0" borderId="0" xfId="0" applyFont="1" applyFill="1" applyAlignment="1">
      <alignment horizontal="center" vertical="center"/>
    </xf>
    <xf numFmtId="0" fontId="53" fillId="0" borderId="0" xfId="0" applyFont="1" applyFill="1" applyAlignment="1">
      <alignment horizontal="center" vertical="center" wrapText="1"/>
    </xf>
    <xf numFmtId="0" fontId="47" fillId="0" borderId="43" xfId="0" applyFont="1" applyFill="1" applyBorder="1" applyAlignment="1">
      <alignment horizontal="center" vertical="center"/>
    </xf>
    <xf numFmtId="0" fontId="47" fillId="0" borderId="36" xfId="0" applyFont="1" applyFill="1" applyBorder="1" applyAlignment="1">
      <alignment horizontal="center" vertical="center"/>
    </xf>
    <xf numFmtId="0" fontId="47" fillId="0" borderId="37" xfId="0" applyFont="1" applyFill="1" applyBorder="1" applyAlignment="1">
      <alignment horizontal="center" vertical="center"/>
    </xf>
    <xf numFmtId="0" fontId="47" fillId="3" borderId="9" xfId="0" applyFont="1" applyFill="1" applyBorder="1" applyAlignment="1">
      <alignment horizontal="center" vertical="center" wrapText="1"/>
    </xf>
    <xf numFmtId="0" fontId="47" fillId="3" borderId="40" xfId="0" applyFont="1" applyFill="1" applyBorder="1" applyAlignment="1">
      <alignment horizontal="center" vertical="center" wrapText="1"/>
    </xf>
    <xf numFmtId="0" fontId="44" fillId="0" borderId="32" xfId="1" applyFont="1" applyFill="1" applyBorder="1" applyAlignment="1">
      <alignment horizontal="center" vertical="center" wrapText="1"/>
    </xf>
    <xf numFmtId="0" fontId="44" fillId="0" borderId="33" xfId="1" applyFont="1" applyFill="1" applyBorder="1" applyAlignment="1">
      <alignment horizontal="center" vertical="center" wrapText="1"/>
    </xf>
    <xf numFmtId="0" fontId="44" fillId="0" borderId="34" xfId="1" applyFont="1" applyFill="1" applyBorder="1" applyAlignment="1">
      <alignment horizontal="center" vertical="center" wrapText="1"/>
    </xf>
    <xf numFmtId="0" fontId="47" fillId="0" borderId="25" xfId="1" applyFont="1" applyFill="1" applyBorder="1" applyAlignment="1">
      <alignment horizontal="center" vertical="center" wrapText="1"/>
    </xf>
    <xf numFmtId="0" fontId="47" fillId="0" borderId="26" xfId="1" applyFont="1" applyFill="1" applyBorder="1" applyAlignment="1">
      <alignment horizontal="center" vertical="center" wrapText="1"/>
    </xf>
    <xf numFmtId="0" fontId="47" fillId="0" borderId="27" xfId="1" applyFont="1" applyFill="1" applyBorder="1" applyAlignment="1">
      <alignment horizontal="center" vertical="center" wrapText="1"/>
    </xf>
    <xf numFmtId="0" fontId="46" fillId="0" borderId="3" xfId="1" applyFont="1" applyFill="1" applyBorder="1" applyAlignment="1">
      <alignment horizontal="center" vertical="center" wrapText="1"/>
    </xf>
    <xf numFmtId="0" fontId="46" fillId="0" borderId="5" xfId="1" applyFont="1" applyFill="1" applyBorder="1" applyAlignment="1">
      <alignment horizontal="center" vertical="center" wrapText="1"/>
    </xf>
    <xf numFmtId="0" fontId="46" fillId="0" borderId="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7" xfId="1" applyFont="1" applyFill="1" applyBorder="1" applyAlignment="1">
      <alignment horizontal="center" vertical="center" wrapText="1"/>
    </xf>
    <xf numFmtId="0" fontId="46" fillId="0" borderId="8" xfId="1" applyFont="1" applyFill="1" applyBorder="1" applyAlignment="1">
      <alignment horizontal="center" vertical="center" wrapText="1"/>
    </xf>
    <xf numFmtId="0" fontId="46" fillId="0" borderId="13" xfId="1" applyFont="1" applyFill="1" applyBorder="1" applyAlignment="1">
      <alignment horizontal="center" vertical="center" wrapText="1"/>
    </xf>
    <xf numFmtId="0" fontId="46" fillId="0" borderId="36" xfId="1" applyFont="1" applyFill="1" applyBorder="1" applyAlignment="1">
      <alignment horizontal="center" vertical="center" wrapText="1"/>
    </xf>
    <xf numFmtId="0" fontId="46" fillId="0" borderId="37" xfId="1" applyFont="1" applyFill="1" applyBorder="1" applyAlignment="1">
      <alignment horizontal="center" vertical="center" wrapText="1"/>
    </xf>
    <xf numFmtId="0" fontId="45" fillId="0" borderId="11" xfId="1" applyFont="1" applyFill="1" applyBorder="1" applyAlignment="1">
      <alignment horizontal="center" vertical="center" wrapText="1"/>
    </xf>
    <xf numFmtId="0" fontId="45" fillId="0" borderId="23" xfId="1" applyFont="1" applyFill="1" applyBorder="1" applyAlignment="1">
      <alignment horizontal="center" vertical="center" wrapText="1"/>
    </xf>
    <xf numFmtId="0" fontId="45" fillId="0" borderId="39" xfId="1" applyFont="1" applyFill="1" applyBorder="1" applyAlignment="1">
      <alignment horizontal="center" vertical="center" wrapText="1"/>
    </xf>
    <xf numFmtId="0" fontId="51" fillId="0" borderId="19" xfId="1" applyFont="1" applyFill="1" applyBorder="1" applyAlignment="1">
      <alignment horizontal="center" vertical="center" wrapText="1"/>
    </xf>
    <xf numFmtId="0" fontId="51" fillId="0" borderId="26" xfId="1" applyFont="1" applyFill="1" applyBorder="1" applyAlignment="1">
      <alignment horizontal="center" vertical="center" wrapText="1"/>
    </xf>
    <xf numFmtId="0" fontId="51" fillId="0" borderId="38" xfId="1" applyFont="1" applyFill="1" applyBorder="1" applyAlignment="1">
      <alignment horizontal="center" vertical="center" wrapText="1"/>
    </xf>
    <xf numFmtId="0" fontId="46" fillId="0" borderId="9" xfId="1" applyFont="1" applyFill="1" applyBorder="1" applyAlignment="1">
      <alignment horizontal="center" vertical="center" wrapText="1"/>
    </xf>
    <xf numFmtId="0" fontId="46" fillId="0" borderId="35" xfId="1" applyFont="1" applyFill="1" applyBorder="1" applyAlignment="1">
      <alignment horizontal="center" vertical="center" wrapText="1"/>
    </xf>
    <xf numFmtId="0" fontId="46" fillId="0" borderId="40" xfId="1" applyFont="1" applyFill="1" applyBorder="1" applyAlignment="1">
      <alignment horizontal="center" vertical="center" wrapText="1"/>
    </xf>
    <xf numFmtId="0" fontId="46" fillId="0" borderId="6" xfId="1" applyFont="1" applyFill="1" applyBorder="1" applyAlignment="1">
      <alignment horizontal="center" vertical="center" wrapText="1"/>
    </xf>
  </cellXfs>
  <cellStyles count="6">
    <cellStyle name="Comma" xfId="4" builtinId="3"/>
    <cellStyle name="Normal" xfId="0" builtinId="0"/>
    <cellStyle name="Normal 2" xfId="1"/>
    <cellStyle name="Normal 3" xfId="5"/>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3" Type="http://schemas.openxmlformats.org/officeDocument/2006/relationships/worksheet" Target="worksheets/sheet3.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externalLink" Target="externalLinks/externalLink19.xml"/><Relationship Id="rId41"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styles" Target="style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Users\MGVCL\Desktop\RIMS_Q3%20%202021-2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1"/>
    </sheetNames>
    <sheetDataSet>
      <sheetData sheetId="0">
        <row r="22">
          <cell r="F22">
            <v>3167.503999999999</v>
          </cell>
        </row>
      </sheetData>
      <sheetData sheetId="1"/>
      <sheetData sheetId="2">
        <row r="15">
          <cell r="F15">
            <v>1730.0199999999995</v>
          </cell>
        </row>
      </sheetData>
      <sheetData sheetId="3">
        <row r="14">
          <cell r="F14">
            <v>2625</v>
          </cell>
          <cell r="G14">
            <v>2625</v>
          </cell>
        </row>
        <row r="17">
          <cell r="F17">
            <v>2625</v>
          </cell>
          <cell r="G17">
            <v>2625</v>
          </cell>
        </row>
        <row r="18">
          <cell r="F18">
            <v>2789524</v>
          </cell>
          <cell r="G18">
            <v>2789524</v>
          </cell>
        </row>
        <row r="19">
          <cell r="F19">
            <v>388424</v>
          </cell>
          <cell r="G19">
            <v>388424</v>
          </cell>
        </row>
        <row r="21">
          <cell r="F21">
            <v>25913</v>
          </cell>
          <cell r="G21">
            <v>25913</v>
          </cell>
        </row>
        <row r="22">
          <cell r="F22">
            <v>3203861</v>
          </cell>
          <cell r="G22">
            <v>3203861</v>
          </cell>
        </row>
        <row r="23">
          <cell r="F23">
            <v>198247</v>
          </cell>
          <cell r="G23">
            <v>198247</v>
          </cell>
        </row>
        <row r="24">
          <cell r="F24">
            <v>3402108</v>
          </cell>
          <cell r="G24">
            <v>3402108</v>
          </cell>
        </row>
        <row r="25">
          <cell r="F25">
            <v>3404733</v>
          </cell>
          <cell r="G25">
            <v>3404733</v>
          </cell>
        </row>
        <row r="29">
          <cell r="F29">
            <v>1348.2939999999999</v>
          </cell>
          <cell r="G29">
            <v>3817.3679999999999</v>
          </cell>
        </row>
        <row r="32">
          <cell r="F32">
            <v>1348.2939999999999</v>
          </cell>
          <cell r="G32">
            <v>3817.3679999999999</v>
          </cell>
        </row>
        <row r="33">
          <cell r="F33">
            <v>537.1869999999999</v>
          </cell>
          <cell r="G33">
            <v>2257.549</v>
          </cell>
        </row>
        <row r="34">
          <cell r="F34">
            <v>425.61300000000006</v>
          </cell>
          <cell r="G34">
            <v>1378.4090000000001</v>
          </cell>
        </row>
        <row r="36">
          <cell r="F36">
            <v>92.729000000000013</v>
          </cell>
          <cell r="G36">
            <v>282.78800000000001</v>
          </cell>
        </row>
        <row r="37">
          <cell r="F37">
            <v>1055.529</v>
          </cell>
          <cell r="G37">
            <v>3918.7460000000001</v>
          </cell>
        </row>
        <row r="38">
          <cell r="F38">
            <v>326.83000000000004</v>
          </cell>
          <cell r="G38">
            <v>853.90700000000004</v>
          </cell>
        </row>
        <row r="39">
          <cell r="F39">
            <v>1382.3589999999999</v>
          </cell>
          <cell r="G39">
            <v>4772.6530000000002</v>
          </cell>
        </row>
        <row r="40">
          <cell r="F40">
            <v>2730.6529999999998</v>
          </cell>
          <cell r="G40">
            <v>8590.0210000000006</v>
          </cell>
        </row>
      </sheetData>
      <sheetData sheetId="4">
        <row r="25">
          <cell r="G25">
            <v>5422.2800000000007</v>
          </cell>
        </row>
      </sheetData>
      <sheetData sheetId="5"/>
      <sheetData sheetId="6">
        <row r="11">
          <cell r="E11">
            <v>0.23024262856215458</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6"/>
  <sheetViews>
    <sheetView tabSelected="1" view="pageBreakPreview" zoomScale="70" zoomScaleNormal="70" zoomScaleSheetLayoutView="70" workbookViewId="0">
      <selection activeCell="A8" sqref="A8:I8"/>
    </sheetView>
  </sheetViews>
  <sheetFormatPr defaultColWidth="9.140625" defaultRowHeight="12.75" x14ac:dyDescent="0.2"/>
  <cols>
    <col min="1" max="1" width="8" style="73" customWidth="1"/>
    <col min="2" max="2" width="74.140625" style="73" customWidth="1"/>
    <col min="3" max="3" width="22" style="73" customWidth="1"/>
    <col min="4" max="4" width="25" style="73" customWidth="1"/>
    <col min="5" max="5" width="27" style="73" customWidth="1"/>
    <col min="6" max="6" width="26.42578125" style="73" customWidth="1"/>
    <col min="7" max="7" width="25" style="73" customWidth="1"/>
    <col min="8" max="8" width="20.42578125" style="73" customWidth="1"/>
    <col min="9" max="9" width="22.140625" style="73" customWidth="1"/>
    <col min="10" max="16384" width="9.140625" style="73"/>
  </cols>
  <sheetData>
    <row r="2" spans="1:9" ht="33" x14ac:dyDescent="0.2">
      <c r="I2" s="74" t="s">
        <v>68</v>
      </c>
    </row>
    <row r="5" spans="1:9" ht="37.5" x14ac:dyDescent="0.6">
      <c r="A5" s="335" t="s">
        <v>0</v>
      </c>
      <c r="B5" s="335"/>
      <c r="C5" s="335"/>
      <c r="D5" s="335"/>
      <c r="E5" s="335"/>
      <c r="F5" s="335"/>
      <c r="G5" s="335"/>
      <c r="H5" s="335"/>
      <c r="I5" s="335"/>
    </row>
    <row r="6" spans="1:9" ht="18" customHeight="1" x14ac:dyDescent="0.4">
      <c r="A6" s="75"/>
      <c r="B6" s="75"/>
      <c r="C6" s="75"/>
      <c r="D6" s="75"/>
      <c r="E6" s="75"/>
    </row>
    <row r="8" spans="1:9" ht="30" x14ac:dyDescent="0.2">
      <c r="A8" s="336" t="s">
        <v>42</v>
      </c>
      <c r="B8" s="336"/>
      <c r="C8" s="336"/>
      <c r="D8" s="336"/>
      <c r="E8" s="336"/>
      <c r="F8" s="336"/>
      <c r="G8" s="336"/>
      <c r="H8" s="336"/>
      <c r="I8" s="336"/>
    </row>
    <row r="10" spans="1:9" ht="30" x14ac:dyDescent="0.2">
      <c r="A10" s="336" t="s">
        <v>67</v>
      </c>
      <c r="B10" s="336"/>
      <c r="C10" s="336"/>
      <c r="D10" s="336"/>
      <c r="E10" s="336"/>
      <c r="F10" s="336"/>
      <c r="G10" s="336"/>
      <c r="H10" s="336"/>
      <c r="I10" s="336"/>
    </row>
    <row r="11" spans="1:9" ht="13.5" thickBot="1" x14ac:dyDescent="0.25"/>
    <row r="12" spans="1:9" ht="21.6" customHeight="1" x14ac:dyDescent="0.2">
      <c r="A12" s="76"/>
      <c r="B12" s="77"/>
      <c r="C12" s="77"/>
      <c r="D12" s="343" t="s">
        <v>16</v>
      </c>
      <c r="E12" s="343"/>
      <c r="F12" s="343" t="s">
        <v>66</v>
      </c>
      <c r="G12" s="343"/>
      <c r="H12" s="343" t="s">
        <v>17</v>
      </c>
      <c r="I12" s="344"/>
    </row>
    <row r="13" spans="1:9" ht="21.6" customHeight="1" x14ac:dyDescent="0.2">
      <c r="A13" s="78"/>
      <c r="B13" s="38"/>
      <c r="C13" s="38"/>
      <c r="D13" s="38" t="s">
        <v>14</v>
      </c>
      <c r="E13" s="38" t="s">
        <v>15</v>
      </c>
      <c r="F13" s="38" t="s">
        <v>14</v>
      </c>
      <c r="G13" s="38" t="s">
        <v>15</v>
      </c>
      <c r="H13" s="342" t="s">
        <v>14</v>
      </c>
      <c r="I13" s="337" t="s">
        <v>15</v>
      </c>
    </row>
    <row r="14" spans="1:9" ht="26.25" customHeight="1" x14ac:dyDescent="0.2">
      <c r="A14" s="78"/>
      <c r="B14" s="38"/>
      <c r="C14" s="38"/>
      <c r="D14" s="342" t="s">
        <v>239</v>
      </c>
      <c r="E14" s="342"/>
      <c r="F14" s="342" t="s">
        <v>235</v>
      </c>
      <c r="G14" s="342"/>
      <c r="H14" s="342"/>
      <c r="I14" s="337"/>
    </row>
    <row r="15" spans="1:9" ht="24" customHeight="1" x14ac:dyDescent="0.2">
      <c r="A15" s="78"/>
      <c r="B15" s="38"/>
      <c r="C15" s="38"/>
      <c r="D15" s="340"/>
      <c r="E15" s="341"/>
      <c r="F15" s="338"/>
      <c r="G15" s="339"/>
      <c r="H15" s="157"/>
      <c r="I15" s="146"/>
    </row>
    <row r="16" spans="1:9" ht="21.6" customHeight="1" x14ac:dyDescent="0.2">
      <c r="A16" s="78" t="s">
        <v>63</v>
      </c>
      <c r="B16" s="80" t="s">
        <v>47</v>
      </c>
      <c r="C16" s="38"/>
      <c r="D16" s="144"/>
      <c r="E16" s="144"/>
      <c r="F16" s="136"/>
      <c r="G16" s="136"/>
      <c r="H16" s="157"/>
      <c r="I16" s="146"/>
    </row>
    <row r="17" spans="1:11" ht="21.6" customHeight="1" x14ac:dyDescent="0.2">
      <c r="A17" s="78">
        <v>1</v>
      </c>
      <c r="B17" s="80" t="s">
        <v>122</v>
      </c>
      <c r="C17" s="38" t="s">
        <v>61</v>
      </c>
      <c r="D17" s="330">
        <f>+E17-7786</f>
        <v>3440</v>
      </c>
      <c r="E17" s="330">
        <v>11226</v>
      </c>
      <c r="F17" s="322">
        <v>3450</v>
      </c>
      <c r="G17" s="322">
        <v>11160</v>
      </c>
      <c r="H17" s="320">
        <f>(D17-F17)/F17</f>
        <v>-2.8985507246376812E-3</v>
      </c>
      <c r="I17" s="326">
        <f>(E17-G17)/G17</f>
        <v>5.9139784946236557E-3</v>
      </c>
    </row>
    <row r="18" spans="1:11" ht="21.6" customHeight="1" x14ac:dyDescent="0.2">
      <c r="A18" s="78">
        <v>2</v>
      </c>
      <c r="B18" s="80" t="s">
        <v>110</v>
      </c>
      <c r="C18" s="38" t="s">
        <v>61</v>
      </c>
      <c r="D18" s="334"/>
      <c r="E18" s="334"/>
      <c r="F18" s="323"/>
      <c r="G18" s="323"/>
      <c r="H18" s="325"/>
      <c r="I18" s="328"/>
      <c r="J18" s="186"/>
      <c r="K18" s="187"/>
    </row>
    <row r="19" spans="1:11" ht="21.6" customHeight="1" x14ac:dyDescent="0.2">
      <c r="A19" s="78">
        <v>3</v>
      </c>
      <c r="B19" s="80" t="s">
        <v>112</v>
      </c>
      <c r="C19" s="38" t="s">
        <v>61</v>
      </c>
      <c r="D19" s="331"/>
      <c r="E19" s="331"/>
      <c r="F19" s="324"/>
      <c r="G19" s="324"/>
      <c r="H19" s="321"/>
      <c r="I19" s="327"/>
    </row>
    <row r="20" spans="1:11" ht="21.6" customHeight="1" x14ac:dyDescent="0.2">
      <c r="A20" s="78"/>
      <c r="B20" s="80" t="s">
        <v>113</v>
      </c>
      <c r="C20" s="38" t="s">
        <v>61</v>
      </c>
      <c r="D20" s="18"/>
      <c r="E20" s="18"/>
      <c r="F20" s="251"/>
      <c r="G20" s="251"/>
      <c r="H20" s="158"/>
      <c r="I20" s="159"/>
    </row>
    <row r="21" spans="1:11" ht="21.6" customHeight="1" x14ac:dyDescent="0.2">
      <c r="A21" s="78"/>
      <c r="B21" s="80" t="s">
        <v>114</v>
      </c>
      <c r="C21" s="38" t="s">
        <v>61</v>
      </c>
      <c r="D21" s="18"/>
      <c r="E21" s="18"/>
      <c r="F21" s="251"/>
      <c r="G21" s="251"/>
      <c r="H21" s="158"/>
      <c r="I21" s="159"/>
    </row>
    <row r="22" spans="1:11" ht="21.6" customHeight="1" x14ac:dyDescent="0.2">
      <c r="A22" s="78"/>
      <c r="B22" s="80" t="s">
        <v>48</v>
      </c>
      <c r="C22" s="38" t="s">
        <v>61</v>
      </c>
      <c r="D22" s="154">
        <f>+D17+D20+D21</f>
        <v>3440</v>
      </c>
      <c r="E22" s="154">
        <f>+E17+E20+E21</f>
        <v>11226</v>
      </c>
      <c r="F22" s="209">
        <f>+F17+F20+F21</f>
        <v>3450</v>
      </c>
      <c r="G22" s="209">
        <f>+G17+G20+G21</f>
        <v>11160</v>
      </c>
      <c r="H22" s="156">
        <f>(D22-F22)/F22</f>
        <v>-2.8985507246376812E-3</v>
      </c>
      <c r="I22" s="160">
        <f>(E22-G22)/G22</f>
        <v>5.9139784946236557E-3</v>
      </c>
    </row>
    <row r="23" spans="1:11" ht="21.6" customHeight="1" x14ac:dyDescent="0.2">
      <c r="A23" s="78"/>
      <c r="B23" s="80"/>
      <c r="C23" s="38"/>
      <c r="D23" s="18"/>
      <c r="E23" s="18"/>
      <c r="F23" s="251"/>
      <c r="G23" s="251"/>
      <c r="H23" s="158"/>
      <c r="I23" s="159"/>
    </row>
    <row r="24" spans="1:11" ht="21.6" customHeight="1" x14ac:dyDescent="0.2">
      <c r="A24" s="78" t="s">
        <v>64</v>
      </c>
      <c r="B24" s="80" t="s">
        <v>49</v>
      </c>
      <c r="C24" s="38"/>
      <c r="D24" s="18"/>
      <c r="E24" s="18"/>
      <c r="F24" s="251"/>
      <c r="G24" s="251"/>
      <c r="H24" s="158"/>
      <c r="I24" s="159"/>
    </row>
    <row r="25" spans="1:11" ht="21.6" customHeight="1" x14ac:dyDescent="0.2">
      <c r="A25" s="78">
        <v>1</v>
      </c>
      <c r="B25" s="80" t="s">
        <v>50</v>
      </c>
      <c r="C25" s="38" t="s">
        <v>61</v>
      </c>
      <c r="D25" s="154">
        <f>+D17</f>
        <v>3440</v>
      </c>
      <c r="E25" s="154">
        <f>+E22</f>
        <v>11226</v>
      </c>
      <c r="F25" s="209">
        <f>+F17</f>
        <v>3450</v>
      </c>
      <c r="G25" s="209">
        <f>+G22</f>
        <v>11160</v>
      </c>
      <c r="H25" s="156">
        <f t="shared" ref="H25:I37" si="0">(D25-F25)/F25</f>
        <v>-2.8985507246376812E-3</v>
      </c>
      <c r="I25" s="160">
        <f t="shared" si="0"/>
        <v>5.9139784946236557E-3</v>
      </c>
    </row>
    <row r="26" spans="1:11" ht="21.6" customHeight="1" x14ac:dyDescent="0.2">
      <c r="A26" s="78">
        <v>2</v>
      </c>
      <c r="B26" s="80" t="s">
        <v>51</v>
      </c>
      <c r="C26" s="38" t="s">
        <v>61</v>
      </c>
      <c r="D26" s="154">
        <f>+D25</f>
        <v>3440</v>
      </c>
      <c r="E26" s="154">
        <f>+E25</f>
        <v>11226</v>
      </c>
      <c r="F26" s="209">
        <f>+F25</f>
        <v>3450</v>
      </c>
      <c r="G26" s="209">
        <f>+G25</f>
        <v>11160</v>
      </c>
      <c r="H26" s="156">
        <f t="shared" si="0"/>
        <v>-2.8985507246376812E-3</v>
      </c>
      <c r="I26" s="160">
        <f t="shared" si="0"/>
        <v>5.9139784946236557E-3</v>
      </c>
    </row>
    <row r="27" spans="1:11" ht="21.6" customHeight="1" x14ac:dyDescent="0.2">
      <c r="A27" s="78">
        <v>3</v>
      </c>
      <c r="B27" s="80" t="s">
        <v>111</v>
      </c>
      <c r="C27" s="38" t="s">
        <v>61</v>
      </c>
      <c r="D27" s="154">
        <f>+E27-6773</f>
        <v>3116</v>
      </c>
      <c r="E27" s="209">
        <v>9889</v>
      </c>
      <c r="F27" s="209">
        <v>3143</v>
      </c>
      <c r="G27" s="209">
        <v>9732</v>
      </c>
      <c r="H27" s="156">
        <f t="shared" si="0"/>
        <v>-8.5905186127903273E-3</v>
      </c>
      <c r="I27" s="160">
        <f t="shared" si="0"/>
        <v>1.6132346896835181E-2</v>
      </c>
    </row>
    <row r="28" spans="1:11" ht="21.6" customHeight="1" x14ac:dyDescent="0.2">
      <c r="A28" s="78">
        <v>4</v>
      </c>
      <c r="B28" s="80" t="s">
        <v>115</v>
      </c>
      <c r="C28" s="38" t="s">
        <v>61</v>
      </c>
      <c r="D28" s="154">
        <f>+D26-D27</f>
        <v>324</v>
      </c>
      <c r="E28" s="154">
        <f>+E26-E27</f>
        <v>1337</v>
      </c>
      <c r="F28" s="209">
        <f>+F26-F27</f>
        <v>307</v>
      </c>
      <c r="G28" s="209">
        <f>+G26-G27</f>
        <v>1428</v>
      </c>
      <c r="H28" s="156">
        <f t="shared" si="0"/>
        <v>5.5374592833876218E-2</v>
      </c>
      <c r="I28" s="156">
        <f t="shared" si="0"/>
        <v>-6.3725490196078427E-2</v>
      </c>
    </row>
    <row r="29" spans="1:11" ht="21.6" customHeight="1" x14ac:dyDescent="0.2">
      <c r="A29" s="78">
        <v>5</v>
      </c>
      <c r="B29" s="80" t="s">
        <v>52</v>
      </c>
      <c r="C29" s="38" t="s">
        <v>34</v>
      </c>
      <c r="D29" s="155">
        <f>+(D28/D26)</f>
        <v>9.4186046511627902E-2</v>
      </c>
      <c r="E29" s="155">
        <f>+(E28/E26)</f>
        <v>0.11909852128986281</v>
      </c>
      <c r="F29" s="243">
        <f>+(F28/F26)</f>
        <v>8.8985507246376813E-2</v>
      </c>
      <c r="G29" s="243">
        <f>+(G28/G26)</f>
        <v>0.12795698924731183</v>
      </c>
      <c r="H29" s="156">
        <f>D29-F29</f>
        <v>5.200539265251089E-3</v>
      </c>
      <c r="I29" s="156">
        <f>E29-G29</f>
        <v>-8.8584679574490177E-3</v>
      </c>
    </row>
    <row r="30" spans="1:11" ht="21.6" customHeight="1" x14ac:dyDescent="0.2">
      <c r="A30" s="78"/>
      <c r="B30" s="80"/>
      <c r="C30" s="38"/>
      <c r="D30" s="18"/>
      <c r="E30" s="18"/>
      <c r="F30" s="251"/>
      <c r="G30" s="251"/>
      <c r="H30" s="156"/>
      <c r="I30" s="160"/>
    </row>
    <row r="31" spans="1:11" ht="21.6" customHeight="1" x14ac:dyDescent="0.2">
      <c r="A31" s="78" t="s">
        <v>65</v>
      </c>
      <c r="B31" s="80" t="s">
        <v>53</v>
      </c>
      <c r="C31" s="38"/>
      <c r="D31" s="18"/>
      <c r="E31" s="18"/>
      <c r="F31" s="251"/>
      <c r="G31" s="251"/>
      <c r="H31" s="156"/>
      <c r="I31" s="160"/>
    </row>
    <row r="32" spans="1:11" ht="21.6" customHeight="1" x14ac:dyDescent="0.2">
      <c r="A32" s="78">
        <v>1</v>
      </c>
      <c r="B32" s="80" t="s">
        <v>54</v>
      </c>
      <c r="C32" s="332" t="s">
        <v>62</v>
      </c>
      <c r="D32" s="322">
        <f>+'SHEET-5'!D25+300.79</f>
        <v>2674.84</v>
      </c>
      <c r="E32" s="330">
        <f>+'SHEET-5'!E25+902.99</f>
        <v>8438.07</v>
      </c>
      <c r="F32" s="322">
        <v>2649.5299999999997</v>
      </c>
      <c r="G32" s="322">
        <v>7602.05</v>
      </c>
      <c r="H32" s="320">
        <f t="shared" si="0"/>
        <v>9.5526376376188996E-3</v>
      </c>
      <c r="I32" s="326">
        <f t="shared" si="0"/>
        <v>0.10997296781789116</v>
      </c>
    </row>
    <row r="33" spans="1:9" ht="21.6" customHeight="1" x14ac:dyDescent="0.2">
      <c r="A33" s="78">
        <v>2</v>
      </c>
      <c r="B33" s="80" t="s">
        <v>55</v>
      </c>
      <c r="C33" s="333"/>
      <c r="D33" s="324"/>
      <c r="E33" s="331"/>
      <c r="F33" s="324"/>
      <c r="G33" s="324"/>
      <c r="H33" s="321"/>
      <c r="I33" s="327"/>
    </row>
    <row r="34" spans="1:9" ht="21.6" customHeight="1" x14ac:dyDescent="0.2">
      <c r="A34" s="78">
        <v>3</v>
      </c>
      <c r="B34" s="80" t="s">
        <v>56</v>
      </c>
      <c r="C34" s="38" t="s">
        <v>62</v>
      </c>
      <c r="D34" s="154">
        <f>+D32</f>
        <v>2674.84</v>
      </c>
      <c r="E34" s="154">
        <f>+E32</f>
        <v>8438.07</v>
      </c>
      <c r="F34" s="209">
        <f>+F32</f>
        <v>2649.5299999999997</v>
      </c>
      <c r="G34" s="209">
        <f>+G32</f>
        <v>7602.05</v>
      </c>
      <c r="H34" s="156">
        <f t="shared" si="0"/>
        <v>9.5526376376188996E-3</v>
      </c>
      <c r="I34" s="160">
        <f t="shared" si="0"/>
        <v>0.10997296781789116</v>
      </c>
    </row>
    <row r="35" spans="1:9" ht="21.6" customHeight="1" x14ac:dyDescent="0.2">
      <c r="A35" s="78">
        <v>4</v>
      </c>
      <c r="B35" s="80" t="s">
        <v>57</v>
      </c>
      <c r="C35" s="332" t="s">
        <v>62</v>
      </c>
      <c r="D35" s="322">
        <f>+D34*99.53%</f>
        <v>2662.2682519999998</v>
      </c>
      <c r="E35" s="322">
        <f>+E34*97.6%</f>
        <v>8235.5563199999997</v>
      </c>
      <c r="F35" s="322">
        <v>2631.2482429999995</v>
      </c>
      <c r="G35" s="322">
        <v>7414.2793650000003</v>
      </c>
      <c r="H35" s="320">
        <f t="shared" si="0"/>
        <v>1.1789084926716398E-2</v>
      </c>
      <c r="I35" s="326">
        <f t="shared" si="0"/>
        <v>0.11076962636138803</v>
      </c>
    </row>
    <row r="36" spans="1:9" ht="21.6" customHeight="1" x14ac:dyDescent="0.2">
      <c r="A36" s="78">
        <v>5</v>
      </c>
      <c r="B36" s="80" t="s">
        <v>58</v>
      </c>
      <c r="C36" s="333"/>
      <c r="D36" s="324"/>
      <c r="E36" s="324"/>
      <c r="F36" s="324"/>
      <c r="G36" s="324"/>
      <c r="H36" s="321"/>
      <c r="I36" s="327"/>
    </row>
    <row r="37" spans="1:9" ht="21.6" customHeight="1" x14ac:dyDescent="0.2">
      <c r="A37" s="78">
        <v>6</v>
      </c>
      <c r="B37" s="80" t="s">
        <v>59</v>
      </c>
      <c r="C37" s="38" t="s">
        <v>62</v>
      </c>
      <c r="D37" s="184">
        <f>+D35</f>
        <v>2662.2682519999998</v>
      </c>
      <c r="E37" s="184">
        <f>+E35</f>
        <v>8235.5563199999997</v>
      </c>
      <c r="F37" s="209">
        <f>+F35</f>
        <v>2631.2482429999995</v>
      </c>
      <c r="G37" s="209">
        <f>+G35</f>
        <v>7414.2793650000003</v>
      </c>
      <c r="H37" s="156">
        <f t="shared" si="0"/>
        <v>1.1789084926716398E-2</v>
      </c>
      <c r="I37" s="160">
        <f t="shared" si="0"/>
        <v>0.11076962636138803</v>
      </c>
    </row>
    <row r="38" spans="1:9" ht="21.6" customHeight="1" x14ac:dyDescent="0.2">
      <c r="A38" s="78">
        <v>7</v>
      </c>
      <c r="B38" s="80" t="s">
        <v>60</v>
      </c>
      <c r="C38" s="38" t="s">
        <v>34</v>
      </c>
      <c r="D38" s="214">
        <f>+D37/D34</f>
        <v>0.99529999999999985</v>
      </c>
      <c r="E38" s="214">
        <f>+E37/E34</f>
        <v>0.97599999999999998</v>
      </c>
      <c r="F38" s="243">
        <f>+F37/F34</f>
        <v>0.99309999999999987</v>
      </c>
      <c r="G38" s="243">
        <f>+G37/G34</f>
        <v>0.97530000000000006</v>
      </c>
      <c r="H38" s="156">
        <f>D38-F38</f>
        <v>2.1999999999999797E-3</v>
      </c>
      <c r="I38" s="156">
        <f>E38-G38</f>
        <v>6.9999999999992291E-4</v>
      </c>
    </row>
    <row r="39" spans="1:9" ht="21.6" customHeight="1" thickBot="1" x14ac:dyDescent="0.25">
      <c r="A39" s="81"/>
      <c r="B39" s="82"/>
      <c r="C39" s="19"/>
      <c r="D39" s="202"/>
      <c r="E39" s="202"/>
      <c r="F39" s="19"/>
      <c r="G39" s="19"/>
      <c r="H39" s="145"/>
      <c r="I39" s="147"/>
    </row>
    <row r="40" spans="1:9" ht="18" x14ac:dyDescent="0.2">
      <c r="F40" s="83"/>
      <c r="G40" s="83"/>
      <c r="H40" s="5"/>
      <c r="I40" s="5"/>
    </row>
    <row r="42" spans="1:9" x14ac:dyDescent="0.2">
      <c r="E42" s="185"/>
    </row>
    <row r="43" spans="1:9" ht="41.25" customHeight="1" x14ac:dyDescent="0.3">
      <c r="A43" s="329"/>
      <c r="B43" s="329"/>
      <c r="E43" s="21"/>
      <c r="F43" s="190"/>
    </row>
    <row r="47" spans="1:9" ht="18" x14ac:dyDescent="0.25">
      <c r="D47" s="173"/>
      <c r="E47" s="173"/>
      <c r="F47" s="189"/>
    </row>
    <row r="48" spans="1:9" ht="20.25" x14ac:dyDescent="0.3">
      <c r="F48" s="190"/>
    </row>
    <row r="56" spans="4:4" x14ac:dyDescent="0.2">
      <c r="D56" s="84"/>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A43:B43"/>
    <mergeCell ref="D32:D33"/>
    <mergeCell ref="E32:E33"/>
    <mergeCell ref="F32:F33"/>
    <mergeCell ref="E35:E36"/>
    <mergeCell ref="D35:D36"/>
    <mergeCell ref="F35:F36"/>
    <mergeCell ref="C35:C36"/>
    <mergeCell ref="C32:C33"/>
    <mergeCell ref="H35:H36"/>
    <mergeCell ref="F17:F19"/>
    <mergeCell ref="G17:G19"/>
    <mergeCell ref="H17:H19"/>
    <mergeCell ref="I35:I36"/>
    <mergeCell ref="G35:G36"/>
    <mergeCell ref="I32:I33"/>
    <mergeCell ref="G32:G33"/>
    <mergeCell ref="I17:I19"/>
    <mergeCell ref="H32:H33"/>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5"/>
  <sheetViews>
    <sheetView view="pageBreakPreview" zoomScale="60" zoomScaleNormal="50" workbookViewId="0">
      <selection activeCell="B21" sqref="B21"/>
    </sheetView>
  </sheetViews>
  <sheetFormatPr defaultColWidth="9.140625" defaultRowHeight="12.75" x14ac:dyDescent="0.2"/>
  <cols>
    <col min="1" max="1" width="8" style="73" customWidth="1"/>
    <col min="2" max="2" width="62.7109375" style="73" customWidth="1"/>
    <col min="3" max="3" width="22" style="73" customWidth="1"/>
    <col min="4" max="4" width="23" style="73" customWidth="1"/>
    <col min="5" max="5" width="24.42578125" style="73" customWidth="1"/>
    <col min="6" max="6" width="20.42578125" style="73" customWidth="1"/>
    <col min="7" max="7" width="25" style="73" customWidth="1"/>
    <col min="8" max="9" width="21.85546875" style="73" bestFit="1" customWidth="1"/>
    <col min="10" max="10" width="9.140625" style="73"/>
    <col min="11" max="11" width="15.28515625" style="73" bestFit="1" customWidth="1"/>
    <col min="12" max="12" width="21.85546875" style="73" bestFit="1" customWidth="1"/>
    <col min="13" max="16384" width="9.140625" style="73"/>
  </cols>
  <sheetData>
    <row r="2" spans="1:9" ht="33" x14ac:dyDescent="0.2">
      <c r="I2" s="74" t="s">
        <v>80</v>
      </c>
    </row>
    <row r="5" spans="1:9" ht="34.5" x14ac:dyDescent="0.55000000000000004">
      <c r="A5" s="345" t="s">
        <v>0</v>
      </c>
      <c r="B5" s="345"/>
      <c r="C5" s="345"/>
      <c r="D5" s="345"/>
      <c r="E5" s="345"/>
      <c r="F5" s="345"/>
      <c r="G5" s="345"/>
      <c r="H5" s="345"/>
      <c r="I5" s="345"/>
    </row>
    <row r="6" spans="1:9" ht="18" customHeight="1" x14ac:dyDescent="0.4">
      <c r="A6" s="75"/>
      <c r="B6" s="75"/>
      <c r="C6" s="75"/>
      <c r="D6" s="75"/>
      <c r="E6" s="75"/>
    </row>
    <row r="8" spans="1:9" ht="30" x14ac:dyDescent="0.2">
      <c r="A8" s="336" t="s">
        <v>79</v>
      </c>
      <c r="B8" s="336"/>
      <c r="C8" s="336"/>
      <c r="D8" s="336"/>
      <c r="E8" s="336"/>
      <c r="F8" s="336"/>
      <c r="G8" s="336"/>
      <c r="H8" s="336"/>
      <c r="I8" s="336"/>
    </row>
    <row r="10" spans="1:9" ht="30" x14ac:dyDescent="0.2">
      <c r="A10" s="336" t="s">
        <v>78</v>
      </c>
      <c r="B10" s="336"/>
      <c r="C10" s="336"/>
      <c r="D10" s="336"/>
      <c r="E10" s="336"/>
      <c r="F10" s="336"/>
      <c r="G10" s="336"/>
      <c r="H10" s="336"/>
      <c r="I10" s="336"/>
    </row>
    <row r="11" spans="1:9" ht="13.5" thickBot="1" x14ac:dyDescent="0.25"/>
    <row r="12" spans="1:9" ht="24" customHeight="1" x14ac:dyDescent="0.2">
      <c r="A12" s="76"/>
      <c r="B12" s="77"/>
      <c r="C12" s="77"/>
      <c r="D12" s="343" t="s">
        <v>16</v>
      </c>
      <c r="E12" s="343"/>
      <c r="F12" s="343" t="s">
        <v>66</v>
      </c>
      <c r="G12" s="343"/>
      <c r="H12" s="346" t="s">
        <v>17</v>
      </c>
      <c r="I12" s="344"/>
    </row>
    <row r="13" spans="1:9" ht="24" customHeight="1" x14ac:dyDescent="0.2">
      <c r="A13" s="78"/>
      <c r="B13" s="38"/>
      <c r="C13" s="38"/>
      <c r="D13" s="38" t="s">
        <v>14</v>
      </c>
      <c r="E13" s="38" t="s">
        <v>15</v>
      </c>
      <c r="F13" s="38" t="s">
        <v>14</v>
      </c>
      <c r="G13" s="38" t="s">
        <v>15</v>
      </c>
      <c r="H13" s="342" t="s">
        <v>14</v>
      </c>
      <c r="I13" s="347" t="s">
        <v>15</v>
      </c>
    </row>
    <row r="14" spans="1:9" ht="33" customHeight="1" x14ac:dyDescent="0.2">
      <c r="A14" s="78"/>
      <c r="B14" s="38"/>
      <c r="C14" s="38"/>
      <c r="D14" s="342" t="str">
        <f>+'SHEET-1'!D14:E14</f>
        <v>Oct-2023 to December-2023</v>
      </c>
      <c r="E14" s="342"/>
      <c r="F14" s="342" t="str">
        <f>+'SHEET-1'!F14:G14</f>
        <v>Oct-2022 to December-2022</v>
      </c>
      <c r="G14" s="342"/>
      <c r="H14" s="342"/>
      <c r="I14" s="347"/>
    </row>
    <row r="15" spans="1:9" ht="24" customHeight="1" x14ac:dyDescent="0.2">
      <c r="A15" s="78" t="s">
        <v>63</v>
      </c>
      <c r="B15" s="38" t="s">
        <v>76</v>
      </c>
      <c r="C15" s="38"/>
      <c r="D15" s="150"/>
      <c r="E15" s="150"/>
      <c r="F15" s="150"/>
      <c r="G15" s="150"/>
      <c r="H15" s="150"/>
      <c r="I15" s="151"/>
    </row>
    <row r="16" spans="1:9" ht="24" customHeight="1" x14ac:dyDescent="0.2">
      <c r="A16" s="78">
        <v>1</v>
      </c>
      <c r="B16" s="80" t="s">
        <v>123</v>
      </c>
      <c r="C16" s="38" t="s">
        <v>77</v>
      </c>
      <c r="D16" s="175">
        <f>ROUND(+('SHEET-3'!D15/'SHEET-1'!D22)*10,2)</f>
        <v>5.65</v>
      </c>
      <c r="E16" s="154">
        <f>ROUND(+('SHEET-3'!E15/'SHEET-1'!E22)*10,2)</f>
        <v>5.87</v>
      </c>
      <c r="F16" s="209">
        <v>6.6</v>
      </c>
      <c r="G16" s="209">
        <v>5.89</v>
      </c>
      <c r="H16" s="155">
        <f>(D16-F16)/F16</f>
        <v>-0.14393939393939384</v>
      </c>
      <c r="I16" s="153">
        <f>(E16-G16)/G16</f>
        <v>-3.3955857385398261E-3</v>
      </c>
    </row>
    <row r="17" spans="1:12" ht="24" customHeight="1" x14ac:dyDescent="0.2">
      <c r="A17" s="78">
        <v>2</v>
      </c>
      <c r="B17" s="80" t="s">
        <v>69</v>
      </c>
      <c r="C17" s="38" t="s">
        <v>77</v>
      </c>
      <c r="D17" s="154"/>
      <c r="E17" s="154"/>
      <c r="F17" s="209"/>
      <c r="G17" s="209"/>
      <c r="H17" s="18"/>
      <c r="I17" s="165"/>
    </row>
    <row r="18" spans="1:12" ht="24" customHeight="1" x14ac:dyDescent="0.2">
      <c r="A18" s="78">
        <v>3</v>
      </c>
      <c r="B18" s="80" t="s">
        <v>70</v>
      </c>
      <c r="C18" s="38" t="s">
        <v>77</v>
      </c>
      <c r="D18" s="154"/>
      <c r="E18" s="154"/>
      <c r="F18" s="209"/>
      <c r="G18" s="209"/>
      <c r="H18" s="18"/>
      <c r="I18" s="165"/>
    </row>
    <row r="19" spans="1:12" ht="24" customHeight="1" x14ac:dyDescent="0.2">
      <c r="A19" s="78">
        <v>4</v>
      </c>
      <c r="B19" s="80" t="s">
        <v>71</v>
      </c>
      <c r="C19" s="38" t="s">
        <v>77</v>
      </c>
      <c r="D19" s="154"/>
      <c r="E19" s="154"/>
      <c r="F19" s="209"/>
      <c r="G19" s="209"/>
      <c r="H19" s="18"/>
      <c r="I19" s="165"/>
    </row>
    <row r="20" spans="1:12" ht="24" customHeight="1" x14ac:dyDescent="0.2">
      <c r="A20" s="78">
        <v>5</v>
      </c>
      <c r="B20" s="80" t="s">
        <v>72</v>
      </c>
      <c r="C20" s="38" t="s">
        <v>77</v>
      </c>
      <c r="D20" s="154"/>
      <c r="E20" s="154"/>
      <c r="F20" s="209"/>
      <c r="G20" s="209"/>
      <c r="H20" s="18"/>
      <c r="I20" s="165"/>
    </row>
    <row r="21" spans="1:12" ht="28.5" customHeight="1" x14ac:dyDescent="0.2">
      <c r="A21" s="78">
        <v>6</v>
      </c>
      <c r="B21" s="80" t="s">
        <v>228</v>
      </c>
      <c r="C21" s="38" t="s">
        <v>77</v>
      </c>
      <c r="D21" s="154">
        <f>ROUND(+('SHEET-3'!D23/'SHEET-1'!D27)*10,2)</f>
        <v>7.21</v>
      </c>
      <c r="E21" s="175">
        <f>ROUND(+('SHEET-3'!E23/'SHEET-1'!E27)*10,2)</f>
        <v>7.6</v>
      </c>
      <c r="F21" s="209">
        <v>8.2200000000000006</v>
      </c>
      <c r="G21" s="209">
        <v>7.64</v>
      </c>
      <c r="H21" s="155">
        <f>(D21-F21)/F21</f>
        <v>-0.12287104622871053</v>
      </c>
      <c r="I21" s="153">
        <f>(E21-G21)/G21</f>
        <v>-5.2356020942408424E-3</v>
      </c>
    </row>
    <row r="22" spans="1:12" ht="24" customHeight="1" x14ac:dyDescent="0.2">
      <c r="A22" s="78"/>
      <c r="B22" s="38"/>
      <c r="C22" s="38"/>
      <c r="D22" s="154"/>
      <c r="E22" s="154"/>
      <c r="F22" s="209"/>
      <c r="G22" s="209"/>
      <c r="H22" s="18"/>
      <c r="I22" s="165"/>
    </row>
    <row r="23" spans="1:12" ht="24" customHeight="1" x14ac:dyDescent="0.2">
      <c r="A23" s="78" t="s">
        <v>64</v>
      </c>
      <c r="B23" s="38" t="s">
        <v>106</v>
      </c>
      <c r="C23" s="38"/>
      <c r="D23" s="154"/>
      <c r="E23" s="154"/>
      <c r="F23" s="209"/>
      <c r="G23" s="209"/>
      <c r="H23" s="149"/>
      <c r="I23" s="165"/>
    </row>
    <row r="24" spans="1:12" ht="24" customHeight="1" x14ac:dyDescent="0.25">
      <c r="A24" s="78">
        <v>1</v>
      </c>
      <c r="B24" s="80" t="s">
        <v>4</v>
      </c>
      <c r="C24" s="38" t="s">
        <v>77</v>
      </c>
      <c r="D24" s="154">
        <f>ROUND(+'SHEET-5'!D32/100,2)</f>
        <v>9.61</v>
      </c>
      <c r="E24" s="175">
        <f>ROUND(+'SHEET-5'!E32/100,2)</f>
        <v>8.57</v>
      </c>
      <c r="F24" s="209">
        <v>8.4</v>
      </c>
      <c r="G24" s="209">
        <v>8.0299999999999994</v>
      </c>
      <c r="H24" s="155">
        <f t="shared" ref="H24:I26" si="0">(D24-F24)/F24</f>
        <v>0.14404761904761892</v>
      </c>
      <c r="I24" s="153">
        <f t="shared" si="0"/>
        <v>6.7247820672478323E-2</v>
      </c>
      <c r="K24" s="85"/>
      <c r="L24" s="85"/>
    </row>
    <row r="25" spans="1:12" ht="24" customHeight="1" x14ac:dyDescent="0.25">
      <c r="A25" s="78">
        <v>2</v>
      </c>
      <c r="B25" s="80" t="s">
        <v>73</v>
      </c>
      <c r="C25" s="38" t="s">
        <v>77</v>
      </c>
      <c r="D25" s="154">
        <f>ROUND(+'SHEET-5'!D39/100,2)</f>
        <v>6.12</v>
      </c>
      <c r="E25" s="175">
        <f>ROUND(+'SHEET-5'!E39/100,2)</f>
        <v>6.85</v>
      </c>
      <c r="F25" s="209">
        <v>6.89</v>
      </c>
      <c r="G25" s="209">
        <v>6.18</v>
      </c>
      <c r="H25" s="155">
        <f t="shared" si="0"/>
        <v>-0.11175616835994188</v>
      </c>
      <c r="I25" s="153">
        <f t="shared" si="0"/>
        <v>0.10841423948220064</v>
      </c>
      <c r="K25" s="85"/>
      <c r="L25" s="85"/>
    </row>
    <row r="26" spans="1:12" ht="24" customHeight="1" x14ac:dyDescent="0.25">
      <c r="A26" s="86">
        <v>3</v>
      </c>
      <c r="B26" s="87" t="s">
        <v>74</v>
      </c>
      <c r="C26" s="38" t="s">
        <v>77</v>
      </c>
      <c r="D26" s="148">
        <f>ROUND(+'SHEET-5'!D40/100,2)</f>
        <v>7.62</v>
      </c>
      <c r="E26" s="174">
        <f>ROUND(+'SHEET-5'!E40/100,2)</f>
        <v>7.62</v>
      </c>
      <c r="F26" s="245">
        <v>7.58</v>
      </c>
      <c r="G26" s="245">
        <v>6.98</v>
      </c>
      <c r="H26" s="155">
        <f t="shared" si="0"/>
        <v>5.2770448548812715E-3</v>
      </c>
      <c r="I26" s="153">
        <f t="shared" si="0"/>
        <v>9.1690544412607392E-2</v>
      </c>
      <c r="K26" s="85"/>
      <c r="L26" s="85"/>
    </row>
    <row r="27" spans="1:12" ht="24" customHeight="1" x14ac:dyDescent="0.2">
      <c r="A27" s="86"/>
      <c r="B27" s="87"/>
      <c r="C27" s="79"/>
      <c r="D27" s="148"/>
      <c r="E27" s="148"/>
      <c r="F27" s="148"/>
      <c r="G27" s="148"/>
      <c r="H27" s="41"/>
      <c r="I27" s="88"/>
    </row>
    <row r="28" spans="1:12" ht="24" customHeight="1" thickBot="1" x14ac:dyDescent="0.25">
      <c r="A28" s="81"/>
      <c r="B28" s="82" t="s">
        <v>75</v>
      </c>
      <c r="C28" s="19"/>
      <c r="D28" s="89"/>
      <c r="E28" s="89"/>
      <c r="F28" s="89"/>
      <c r="G28" s="89"/>
      <c r="H28" s="90"/>
      <c r="I28" s="91"/>
    </row>
    <row r="30" spans="1:12" ht="15.75" x14ac:dyDescent="0.2">
      <c r="F30" s="92"/>
      <c r="G30" s="92"/>
      <c r="H30" s="92"/>
    </row>
    <row r="35" spans="1:2" ht="12.75" customHeight="1" x14ac:dyDescent="0.2">
      <c r="A35" s="329"/>
      <c r="B35" s="329"/>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7"/>
  <sheetViews>
    <sheetView view="pageBreakPreview" topLeftCell="A10" zoomScale="60" zoomScaleNormal="60" workbookViewId="0">
      <selection activeCell="G36" sqref="G36"/>
    </sheetView>
  </sheetViews>
  <sheetFormatPr defaultColWidth="9.140625" defaultRowHeight="12.75" x14ac:dyDescent="0.2"/>
  <cols>
    <col min="1" max="1" width="8" style="73" customWidth="1"/>
    <col min="2" max="2" width="76.42578125" style="73" customWidth="1"/>
    <col min="3" max="3" width="22" style="73" customWidth="1"/>
    <col min="4" max="4" width="25" style="73" customWidth="1"/>
    <col min="5" max="5" width="23.5703125" style="73" customWidth="1"/>
    <col min="6" max="6" width="24.42578125" style="236" customWidth="1"/>
    <col min="7" max="7" width="23.5703125" style="236" customWidth="1"/>
    <col min="8" max="8" width="19.5703125" style="73" customWidth="1"/>
    <col min="9" max="9" width="21.28515625" style="73" customWidth="1"/>
    <col min="10" max="10" width="9.85546875" style="73" bestFit="1" customWidth="1"/>
    <col min="11" max="11" width="9.140625" style="73"/>
    <col min="12" max="13" width="15.85546875" style="73" bestFit="1" customWidth="1"/>
    <col min="14" max="16384" width="9.140625" style="73"/>
  </cols>
  <sheetData>
    <row r="2" spans="1:11" ht="30" x14ac:dyDescent="0.2">
      <c r="I2" s="93" t="s">
        <v>43</v>
      </c>
    </row>
    <row r="5" spans="1:11" ht="30" x14ac:dyDescent="0.45">
      <c r="A5" s="349" t="s">
        <v>0</v>
      </c>
      <c r="B5" s="349"/>
      <c r="C5" s="349"/>
      <c r="D5" s="349"/>
      <c r="E5" s="349"/>
      <c r="F5" s="349"/>
      <c r="G5" s="349"/>
      <c r="H5" s="349"/>
      <c r="I5" s="349"/>
    </row>
    <row r="6" spans="1:11" ht="18" customHeight="1" x14ac:dyDescent="0.4">
      <c r="A6" s="75"/>
      <c r="B6" s="75"/>
      <c r="C6" s="75"/>
      <c r="D6" s="75"/>
      <c r="E6" s="75"/>
    </row>
    <row r="8" spans="1:11" ht="27.75" x14ac:dyDescent="0.2">
      <c r="A8" s="350" t="s">
        <v>42</v>
      </c>
      <c r="B8" s="350"/>
      <c r="C8" s="350"/>
      <c r="D8" s="350"/>
      <c r="E8" s="350"/>
      <c r="F8" s="350"/>
      <c r="G8" s="350"/>
      <c r="H8" s="350"/>
      <c r="I8" s="350"/>
    </row>
    <row r="10" spans="1:11" ht="27.75" x14ac:dyDescent="0.2">
      <c r="A10" s="350" t="s">
        <v>41</v>
      </c>
      <c r="B10" s="350"/>
      <c r="C10" s="350"/>
      <c r="D10" s="350"/>
      <c r="E10" s="350"/>
      <c r="F10" s="350"/>
      <c r="G10" s="350"/>
      <c r="H10" s="350"/>
      <c r="I10" s="350"/>
    </row>
    <row r="11" spans="1:11" ht="13.5" thickBot="1" x14ac:dyDescent="0.25"/>
    <row r="12" spans="1:11" ht="21.6" customHeight="1" x14ac:dyDescent="0.2">
      <c r="A12" s="76"/>
      <c r="B12" s="77"/>
      <c r="C12" s="77"/>
      <c r="D12" s="343" t="s">
        <v>105</v>
      </c>
      <c r="E12" s="343"/>
      <c r="F12" s="351" t="s">
        <v>66</v>
      </c>
      <c r="G12" s="351"/>
      <c r="H12" s="343" t="s">
        <v>17</v>
      </c>
      <c r="I12" s="344"/>
    </row>
    <row r="13" spans="1:11" ht="21.6" customHeight="1" x14ac:dyDescent="0.2">
      <c r="A13" s="78"/>
      <c r="B13" s="38"/>
      <c r="C13" s="38"/>
      <c r="D13" s="38" t="s">
        <v>14</v>
      </c>
      <c r="E13" s="38" t="s">
        <v>15</v>
      </c>
      <c r="F13" s="237" t="s">
        <v>14</v>
      </c>
      <c r="G13" s="237" t="s">
        <v>15</v>
      </c>
      <c r="H13" s="342" t="s">
        <v>14</v>
      </c>
      <c r="I13" s="337" t="s">
        <v>15</v>
      </c>
    </row>
    <row r="14" spans="1:11" ht="33" customHeight="1" x14ac:dyDescent="0.2">
      <c r="A14" s="78"/>
      <c r="B14" s="38"/>
      <c r="C14" s="38"/>
      <c r="D14" s="342" t="str">
        <f>+'SHEET-2'!D14:E14</f>
        <v>Oct-2023 to December-2023</v>
      </c>
      <c r="E14" s="342"/>
      <c r="F14" s="348" t="str">
        <f>+'SHEET-2'!F14:G14</f>
        <v>Oct-2022 to December-2022</v>
      </c>
      <c r="G14" s="348"/>
      <c r="H14" s="332"/>
      <c r="I14" s="337"/>
    </row>
    <row r="15" spans="1:11" ht="24" customHeight="1" x14ac:dyDescent="0.25">
      <c r="A15" s="78">
        <v>1</v>
      </c>
      <c r="B15" s="80" t="s">
        <v>125</v>
      </c>
      <c r="C15" s="38" t="s">
        <v>13</v>
      </c>
      <c r="D15" s="182">
        <v>1942.75</v>
      </c>
      <c r="E15" s="206">
        <v>6588.81</v>
      </c>
      <c r="F15" s="206">
        <v>2278.33</v>
      </c>
      <c r="G15" s="206">
        <v>6570.38</v>
      </c>
      <c r="H15" s="155">
        <f t="shared" ref="H15:I21" si="0">(D15-F15)/F15</f>
        <v>-0.147292095526109</v>
      </c>
      <c r="I15" s="162">
        <f t="shared" si="0"/>
        <v>2.8050127998685451E-3</v>
      </c>
      <c r="J15" s="183"/>
      <c r="K15" s="187"/>
    </row>
    <row r="16" spans="1:11" ht="24" customHeight="1" x14ac:dyDescent="0.25">
      <c r="A16" s="78">
        <v>2</v>
      </c>
      <c r="B16" s="80" t="s">
        <v>25</v>
      </c>
      <c r="C16" s="38" t="s">
        <v>13</v>
      </c>
      <c r="D16" s="154">
        <v>152.38999999999999</v>
      </c>
      <c r="E16" s="206">
        <f>+'SHEET-7'!C23</f>
        <v>457.84</v>
      </c>
      <c r="F16" s="206">
        <v>158.36000000000001</v>
      </c>
      <c r="G16" s="206">
        <v>450.16</v>
      </c>
      <c r="H16" s="155">
        <f t="shared" si="0"/>
        <v>-3.7698913867138334E-2</v>
      </c>
      <c r="I16" s="162">
        <f t="shared" si="0"/>
        <v>1.706060067531533E-2</v>
      </c>
      <c r="J16" s="183"/>
    </row>
    <row r="17" spans="1:13" ht="24" customHeight="1" x14ac:dyDescent="0.25">
      <c r="A17" s="78">
        <v>3</v>
      </c>
      <c r="B17" s="80" t="s">
        <v>26</v>
      </c>
      <c r="C17" s="38" t="s">
        <v>13</v>
      </c>
      <c r="D17" s="154">
        <v>21.58</v>
      </c>
      <c r="E17" s="222">
        <f>+'SHEET-7'!C29</f>
        <v>63.47</v>
      </c>
      <c r="F17" s="206">
        <v>12.149999999999999</v>
      </c>
      <c r="G17" s="206">
        <v>36.43</v>
      </c>
      <c r="H17" s="155">
        <f t="shared" si="0"/>
        <v>0.77613168724279846</v>
      </c>
      <c r="I17" s="162">
        <f t="shared" si="0"/>
        <v>0.74224540214109247</v>
      </c>
      <c r="J17" s="183"/>
    </row>
    <row r="18" spans="1:13" ht="24" customHeight="1" x14ac:dyDescent="0.3">
      <c r="A18" s="78">
        <v>4</v>
      </c>
      <c r="B18" s="80" t="s">
        <v>27</v>
      </c>
      <c r="C18" s="38" t="s">
        <v>13</v>
      </c>
      <c r="D18" s="154">
        <v>18.489999999999998</v>
      </c>
      <c r="E18" s="222">
        <f>+'SHEET-7'!C24</f>
        <v>82.07</v>
      </c>
      <c r="F18" s="206">
        <v>20.420000000000002</v>
      </c>
      <c r="G18" s="206">
        <v>61.28</v>
      </c>
      <c r="H18" s="155">
        <f t="shared" si="0"/>
        <v>-9.4515181194907108E-2</v>
      </c>
      <c r="I18" s="162">
        <f>(E18-G18)/G18</f>
        <v>0.33926240208877273</v>
      </c>
      <c r="J18" s="183"/>
      <c r="L18" s="94"/>
      <c r="M18" s="94"/>
    </row>
    <row r="19" spans="1:13" ht="24" customHeight="1" x14ac:dyDescent="0.3">
      <c r="A19" s="78">
        <v>5</v>
      </c>
      <c r="B19" s="80" t="s">
        <v>28</v>
      </c>
      <c r="C19" s="38" t="s">
        <v>13</v>
      </c>
      <c r="D19" s="154">
        <v>77.349999999999994</v>
      </c>
      <c r="E19" s="222">
        <f>+'SHEET-7'!C28</f>
        <v>224.62</v>
      </c>
      <c r="F19" s="206">
        <v>75.650000000000006</v>
      </c>
      <c r="G19" s="206">
        <v>210.41</v>
      </c>
      <c r="H19" s="155">
        <f t="shared" si="0"/>
        <v>2.2471910112359397E-2</v>
      </c>
      <c r="I19" s="162">
        <f>(E19-G19)/G19</f>
        <v>6.7534812984173798E-2</v>
      </c>
      <c r="J19" s="183"/>
      <c r="L19" s="95"/>
      <c r="M19" s="95"/>
    </row>
    <row r="20" spans="1:13" ht="24" customHeight="1" x14ac:dyDescent="0.3">
      <c r="A20" s="78">
        <v>6</v>
      </c>
      <c r="B20" s="80" t="s">
        <v>29</v>
      </c>
      <c r="C20" s="38" t="s">
        <v>13</v>
      </c>
      <c r="D20" s="154">
        <v>27.44</v>
      </c>
      <c r="E20" s="222">
        <f>+'SHEET-7'!C25</f>
        <v>78.2</v>
      </c>
      <c r="F20" s="206">
        <v>24.25</v>
      </c>
      <c r="G20" s="206">
        <v>71.19</v>
      </c>
      <c r="H20" s="163">
        <f t="shared" si="0"/>
        <v>0.13154639175257737</v>
      </c>
      <c r="I20" s="164">
        <f>(E20-G20)/G20</f>
        <v>9.846888607950563E-2</v>
      </c>
      <c r="J20" s="183"/>
      <c r="L20" s="95"/>
      <c r="M20" s="95"/>
    </row>
    <row r="21" spans="1:13" ht="24" customHeight="1" x14ac:dyDescent="0.3">
      <c r="A21" s="78" t="s">
        <v>116</v>
      </c>
      <c r="B21" s="80" t="s">
        <v>117</v>
      </c>
      <c r="C21" s="38" t="s">
        <v>13</v>
      </c>
      <c r="D21" s="182">
        <v>0</v>
      </c>
      <c r="E21" s="222">
        <v>0</v>
      </c>
      <c r="F21" s="206">
        <v>0</v>
      </c>
      <c r="G21" s="206">
        <v>0</v>
      </c>
      <c r="H21" s="181" t="e">
        <f t="shared" si="0"/>
        <v>#DIV/0!</v>
      </c>
      <c r="I21" s="181" t="e">
        <f t="shared" si="0"/>
        <v>#DIV/0!</v>
      </c>
      <c r="J21" s="183"/>
      <c r="L21" s="95"/>
      <c r="M21" s="95"/>
    </row>
    <row r="22" spans="1:13" ht="24" customHeight="1" x14ac:dyDescent="0.3">
      <c r="A22" s="78">
        <v>7</v>
      </c>
      <c r="B22" s="80" t="s">
        <v>124</v>
      </c>
      <c r="C22" s="38" t="s">
        <v>13</v>
      </c>
      <c r="D22" s="154">
        <v>6.8</v>
      </c>
      <c r="E22" s="222">
        <f>+'SHEET-7'!C26</f>
        <v>21.94</v>
      </c>
      <c r="F22" s="206">
        <v>13.16</v>
      </c>
      <c r="G22" s="206">
        <v>39.46</v>
      </c>
      <c r="H22" s="191">
        <f t="shared" ref="H22" si="1">(D22-F22)/F22</f>
        <v>-0.48328267477203651</v>
      </c>
      <c r="I22" s="191">
        <f t="shared" ref="I22" si="2">(E22-G22)/G22</f>
        <v>-0.44399391789153569</v>
      </c>
      <c r="J22" s="183"/>
      <c r="L22" s="95"/>
      <c r="M22" s="95"/>
    </row>
    <row r="23" spans="1:13" ht="24" customHeight="1" x14ac:dyDescent="0.2">
      <c r="A23" s="78">
        <v>8</v>
      </c>
      <c r="B23" s="80" t="s">
        <v>30</v>
      </c>
      <c r="C23" s="38" t="s">
        <v>13</v>
      </c>
      <c r="D23" s="20">
        <f>+SUM(D15:D22)</f>
        <v>2246.7999999999997</v>
      </c>
      <c r="E23" s="207">
        <f>+SUM(E15:E22)</f>
        <v>7516.95</v>
      </c>
      <c r="F23" s="207">
        <f>+SUM(F15:F22)</f>
        <v>2582.3200000000002</v>
      </c>
      <c r="G23" s="207">
        <f>+SUM(G15:G22)</f>
        <v>7439.3099999999995</v>
      </c>
      <c r="H23" s="155">
        <f t="shared" ref="H23:I32" si="3">(D23-F23)/F23</f>
        <v>-0.12992967564050947</v>
      </c>
      <c r="I23" s="162">
        <f t="shared" si="3"/>
        <v>1.0436451767704307E-2</v>
      </c>
      <c r="J23" s="84"/>
    </row>
    <row r="24" spans="1:13" ht="24" customHeight="1" x14ac:dyDescent="0.2">
      <c r="A24" s="78"/>
      <c r="B24" s="196" t="s">
        <v>233</v>
      </c>
      <c r="C24" s="192"/>
      <c r="D24" s="20"/>
      <c r="E24" s="207"/>
      <c r="F24" s="207"/>
      <c r="G24" s="207"/>
      <c r="H24" s="193"/>
      <c r="I24" s="162"/>
      <c r="J24" s="84"/>
    </row>
    <row r="25" spans="1:13" ht="24" customHeight="1" x14ac:dyDescent="0.2">
      <c r="A25" s="78">
        <v>9</v>
      </c>
      <c r="B25" s="80" t="s">
        <v>87</v>
      </c>
      <c r="C25" s="192" t="s">
        <v>13</v>
      </c>
      <c r="D25" s="182">
        <v>79.67</v>
      </c>
      <c r="E25" s="222">
        <f>+'SHEET-7'!C14</f>
        <v>189.87</v>
      </c>
      <c r="F25" s="206">
        <v>71.960000000000008</v>
      </c>
      <c r="G25" s="206">
        <v>215.87</v>
      </c>
      <c r="H25" s="193">
        <f t="shared" ref="H25" si="4">(D25-F25)/F25</f>
        <v>0.10714285714285704</v>
      </c>
      <c r="I25" s="162">
        <f t="shared" ref="I25" si="5">(E25-G25)/G25</f>
        <v>-0.12044285912817899</v>
      </c>
    </row>
    <row r="26" spans="1:13" ht="24" customHeight="1" x14ac:dyDescent="0.2">
      <c r="A26" s="78">
        <v>10</v>
      </c>
      <c r="B26" s="80" t="s">
        <v>107</v>
      </c>
      <c r="C26" s="38" t="s">
        <v>13</v>
      </c>
      <c r="D26" s="154">
        <v>2374.1</v>
      </c>
      <c r="E26" s="222">
        <f>+'SHEET-7'!C11</f>
        <v>7535.08</v>
      </c>
      <c r="F26" s="206">
        <f>2235.51+145</f>
        <v>2380.5100000000002</v>
      </c>
      <c r="G26" s="206">
        <v>6909.79</v>
      </c>
      <c r="H26" s="155">
        <f t="shared" ref="H26:I28" si="6">(D26-F26)/F26</f>
        <v>-2.6927003037165603E-3</v>
      </c>
      <c r="I26" s="153">
        <f t="shared" si="6"/>
        <v>9.0493343502479812E-2</v>
      </c>
    </row>
    <row r="27" spans="1:13" ht="24" customHeight="1" x14ac:dyDescent="0.2">
      <c r="A27" s="78">
        <v>11</v>
      </c>
      <c r="B27" s="80" t="s">
        <v>33</v>
      </c>
      <c r="C27" s="38" t="s">
        <v>13</v>
      </c>
      <c r="D27" s="154">
        <v>17.68</v>
      </c>
      <c r="E27" s="222">
        <f>+'SHEET-7'!C13</f>
        <v>53.05</v>
      </c>
      <c r="F27" s="206">
        <v>17.200000000000003</v>
      </c>
      <c r="G27" s="206">
        <v>51.59</v>
      </c>
      <c r="H27" s="155">
        <f t="shared" si="6"/>
        <v>2.7906976744185859E-2</v>
      </c>
      <c r="I27" s="153">
        <f t="shared" si="6"/>
        <v>2.8300058150804296E-2</v>
      </c>
    </row>
    <row r="28" spans="1:13" ht="24" customHeight="1" x14ac:dyDescent="0.2">
      <c r="A28" s="78">
        <v>12</v>
      </c>
      <c r="B28" s="80" t="s">
        <v>224</v>
      </c>
      <c r="C28" s="38" t="s">
        <v>13</v>
      </c>
      <c r="D28" s="209">
        <f>+E28-53.68</f>
        <v>26.119999999999997</v>
      </c>
      <c r="E28" s="222">
        <f>+'SHEET-7'!C12</f>
        <v>79.8</v>
      </c>
      <c r="F28" s="206">
        <v>25.1</v>
      </c>
      <c r="G28" s="206">
        <v>53.99</v>
      </c>
      <c r="H28" s="155">
        <f t="shared" si="6"/>
        <v>4.0637450199203028E-2</v>
      </c>
      <c r="I28" s="153">
        <f t="shared" si="6"/>
        <v>0.47805149101685485</v>
      </c>
    </row>
    <row r="29" spans="1:13" ht="24" customHeight="1" x14ac:dyDescent="0.2">
      <c r="A29" s="78">
        <v>13</v>
      </c>
      <c r="B29" s="80" t="s">
        <v>234</v>
      </c>
      <c r="C29" s="192" t="s">
        <v>13</v>
      </c>
      <c r="D29" s="182">
        <f>+SUM(D25:D28)</f>
        <v>2497.5699999999997</v>
      </c>
      <c r="E29" s="206">
        <f t="shared" ref="E29" si="7">+SUM(E25:E28)</f>
        <v>7857.8</v>
      </c>
      <c r="F29" s="206">
        <f>+SUM(F25:F28)</f>
        <v>2494.77</v>
      </c>
      <c r="G29" s="206">
        <f t="shared" ref="G29" si="8">+SUM(G25:G28)</f>
        <v>7231.24</v>
      </c>
      <c r="H29" s="193">
        <f t="shared" ref="H29" si="9">(D29-F29)/F29</f>
        <v>1.1223479519152978E-3</v>
      </c>
      <c r="I29" s="194">
        <f t="shared" ref="I29" si="10">(E29-G29)/G29</f>
        <v>8.6646273668139956E-2</v>
      </c>
      <c r="J29" s="84"/>
    </row>
    <row r="30" spans="1:13" ht="24" customHeight="1" x14ac:dyDescent="0.2">
      <c r="A30" s="78">
        <v>14</v>
      </c>
      <c r="B30" s="80" t="s">
        <v>118</v>
      </c>
      <c r="C30" s="38" t="s">
        <v>34</v>
      </c>
      <c r="D30" s="155">
        <f>D15/D23</f>
        <v>0.86467420331137623</v>
      </c>
      <c r="E30" s="155">
        <f>E15/E23</f>
        <v>0.8765270488695549</v>
      </c>
      <c r="F30" s="163">
        <f>F15/F23</f>
        <v>0.88228027510145912</v>
      </c>
      <c r="G30" s="163">
        <f>G15/G23</f>
        <v>0.88319750084349224</v>
      </c>
      <c r="H30" s="155">
        <f>D30-F30</f>
        <v>-1.7606071790082889E-2</v>
      </c>
      <c r="I30" s="155">
        <f>E30-G30</f>
        <v>-6.6704519739373414E-3</v>
      </c>
    </row>
    <row r="31" spans="1:13" ht="24" customHeight="1" x14ac:dyDescent="0.2">
      <c r="A31" s="78"/>
      <c r="B31" s="51" t="s">
        <v>238</v>
      </c>
      <c r="C31" s="242"/>
      <c r="D31" s="246">
        <f>+D29-D23</f>
        <v>250.76999999999998</v>
      </c>
      <c r="E31" s="246">
        <f>+E29-E23</f>
        <v>340.85000000000036</v>
      </c>
      <c r="F31" s="238">
        <f t="shared" ref="F31:G31" si="11">+F29-F23</f>
        <v>-87.550000000000182</v>
      </c>
      <c r="G31" s="238">
        <f t="shared" si="11"/>
        <v>-208.06999999999971</v>
      </c>
      <c r="H31" s="193"/>
      <c r="I31" s="195"/>
    </row>
    <row r="32" spans="1:13" ht="24" customHeight="1" x14ac:dyDescent="0.2">
      <c r="A32" s="78">
        <v>15</v>
      </c>
      <c r="B32" s="80" t="s">
        <v>31</v>
      </c>
      <c r="C32" s="38" t="s">
        <v>13</v>
      </c>
      <c r="D32" s="154">
        <v>127.91</v>
      </c>
      <c r="E32" s="154">
        <v>363.16</v>
      </c>
      <c r="F32" s="206">
        <v>64.44</v>
      </c>
      <c r="G32" s="206">
        <v>227.36</v>
      </c>
      <c r="H32" s="155">
        <f t="shared" si="3"/>
        <v>0.98494723774053383</v>
      </c>
      <c r="I32" s="162">
        <f t="shared" si="3"/>
        <v>0.59729064039408863</v>
      </c>
    </row>
    <row r="33" spans="1:9" ht="24" customHeight="1" x14ac:dyDescent="0.2">
      <c r="A33" s="78">
        <v>16</v>
      </c>
      <c r="B33" s="80" t="s">
        <v>32</v>
      </c>
      <c r="C33" s="38" t="s">
        <v>13</v>
      </c>
      <c r="D33" s="154">
        <v>0</v>
      </c>
      <c r="E33" s="154">
        <f>+D33</f>
        <v>0</v>
      </c>
      <c r="F33" s="206">
        <v>0</v>
      </c>
      <c r="G33" s="206">
        <f>+F33</f>
        <v>0</v>
      </c>
      <c r="H33" s="191">
        <v>0</v>
      </c>
      <c r="I33" s="162">
        <v>0</v>
      </c>
    </row>
    <row r="34" spans="1:9" ht="24" customHeight="1" x14ac:dyDescent="0.2">
      <c r="A34" s="78">
        <v>17</v>
      </c>
      <c r="B34" s="80" t="s">
        <v>229</v>
      </c>
      <c r="C34" s="38" t="s">
        <v>13</v>
      </c>
      <c r="D34" s="152">
        <v>0</v>
      </c>
      <c r="E34" s="152">
        <v>0</v>
      </c>
      <c r="F34" s="206">
        <v>0</v>
      </c>
      <c r="G34" s="206">
        <f>+F34</f>
        <v>0</v>
      </c>
      <c r="H34" s="191">
        <v>0</v>
      </c>
      <c r="I34" s="162">
        <v>0</v>
      </c>
    </row>
    <row r="42" spans="1:9" ht="12.75" customHeight="1" x14ac:dyDescent="0.2">
      <c r="A42" s="329"/>
      <c r="B42" s="329"/>
    </row>
    <row r="57" spans="4:8" ht="23.25" x14ac:dyDescent="0.35">
      <c r="D57" s="96">
        <f>3+0.58+0.94</f>
        <v>4.5199999999999996</v>
      </c>
      <c r="E57" s="96">
        <v>30066980.798</v>
      </c>
      <c r="F57" s="236">
        <v>5786401.75</v>
      </c>
      <c r="G57" s="239">
        <v>9381444.3800000008</v>
      </c>
      <c r="H57" s="73">
        <v>87524122.379999995</v>
      </c>
    </row>
    <row r="58" spans="4:8" ht="23.25" x14ac:dyDescent="0.35">
      <c r="D58" s="97"/>
      <c r="E58" s="97">
        <f>E57/10^7</f>
        <v>3.0066980798</v>
      </c>
      <c r="F58" s="240">
        <f t="shared" ref="F58:H58" si="12">F57/10^7</f>
        <v>0.57864017499999998</v>
      </c>
      <c r="G58" s="240">
        <f t="shared" si="12"/>
        <v>0.93814443800000014</v>
      </c>
      <c r="H58" s="97">
        <f t="shared" si="12"/>
        <v>8.7524122379999998</v>
      </c>
    </row>
    <row r="59" spans="4:8" ht="23.25" x14ac:dyDescent="0.35">
      <c r="D59" s="97"/>
      <c r="E59" s="97"/>
    </row>
    <row r="60" spans="4:8" ht="23.25" x14ac:dyDescent="0.35">
      <c r="D60" s="97"/>
      <c r="E60" s="97"/>
    </row>
    <row r="61" spans="4:8" ht="23.25" x14ac:dyDescent="0.35">
      <c r="D61" s="97"/>
      <c r="E61" s="97"/>
    </row>
    <row r="62" spans="4:8" ht="23.25" x14ac:dyDescent="0.35">
      <c r="D62" s="97"/>
      <c r="E62" s="97"/>
    </row>
    <row r="63" spans="4:8" ht="23.25" x14ac:dyDescent="0.35">
      <c r="D63" s="97"/>
      <c r="E63" s="97"/>
    </row>
    <row r="64" spans="4:8" ht="23.25" x14ac:dyDescent="0.35">
      <c r="D64" s="97"/>
      <c r="E64" s="97"/>
    </row>
    <row r="66" spans="4:4" ht="23.25" x14ac:dyDescent="0.35">
      <c r="D66" s="97">
        <v>0.64</v>
      </c>
    </row>
    <row r="67" spans="4:4" ht="23.25" x14ac:dyDescent="0.35">
      <c r="D67" s="97">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8"/>
  <sheetViews>
    <sheetView view="pageBreakPreview" topLeftCell="A28" zoomScale="60" zoomScaleNormal="60" workbookViewId="0">
      <selection activeCell="D40" sqref="D40"/>
    </sheetView>
  </sheetViews>
  <sheetFormatPr defaultColWidth="9.140625" defaultRowHeight="12.75" x14ac:dyDescent="0.2"/>
  <cols>
    <col min="1" max="1" width="8" style="46" customWidth="1"/>
    <col min="2" max="2" width="77.5703125" style="46" customWidth="1"/>
    <col min="3" max="3" width="17" style="46" customWidth="1"/>
    <col min="4" max="4" width="24.42578125" style="46" customWidth="1"/>
    <col min="5" max="5" width="25.5703125" style="46" customWidth="1"/>
    <col min="6" max="6" width="23.85546875" style="46" customWidth="1"/>
    <col min="7" max="7" width="25.85546875" style="46" customWidth="1"/>
    <col min="8" max="8" width="19.42578125" style="46" customWidth="1"/>
    <col min="9" max="9" width="20.42578125" style="46" customWidth="1"/>
    <col min="10" max="12" width="9.140625" style="46"/>
    <col min="13" max="13" width="15.85546875" style="46" bestFit="1" customWidth="1"/>
    <col min="14" max="14" width="24.7109375" style="46" bestFit="1" customWidth="1"/>
    <col min="15" max="16384" width="9.140625" style="46"/>
  </cols>
  <sheetData>
    <row r="2" spans="1:13" ht="33" x14ac:dyDescent="0.2">
      <c r="I2" s="47" t="s">
        <v>225</v>
      </c>
    </row>
    <row r="5" spans="1:13" ht="30" x14ac:dyDescent="0.45">
      <c r="A5" s="352" t="s">
        <v>0</v>
      </c>
      <c r="B5" s="352"/>
      <c r="C5" s="352"/>
      <c r="D5" s="352"/>
      <c r="E5" s="352"/>
      <c r="F5" s="352"/>
      <c r="G5" s="352"/>
      <c r="H5" s="352"/>
      <c r="I5" s="352"/>
    </row>
    <row r="7" spans="1:13" ht="27.75" x14ac:dyDescent="0.2">
      <c r="A7" s="361" t="s">
        <v>20</v>
      </c>
      <c r="B7" s="361"/>
      <c r="C7" s="361"/>
      <c r="D7" s="361"/>
      <c r="E7" s="361"/>
      <c r="F7" s="361"/>
      <c r="G7" s="361"/>
      <c r="H7" s="361"/>
      <c r="I7" s="361"/>
    </row>
    <row r="9" spans="1:13" ht="27.75" x14ac:dyDescent="0.2">
      <c r="A9" s="361" t="s">
        <v>24</v>
      </c>
      <c r="B9" s="361"/>
      <c r="C9" s="361"/>
      <c r="D9" s="361"/>
      <c r="E9" s="361"/>
      <c r="F9" s="361"/>
      <c r="G9" s="361"/>
      <c r="H9" s="361"/>
      <c r="I9" s="361"/>
    </row>
    <row r="10" spans="1:13" ht="13.5" thickBot="1" x14ac:dyDescent="0.25"/>
    <row r="11" spans="1:13" ht="21.6" customHeight="1" x14ac:dyDescent="0.2">
      <c r="A11" s="48"/>
      <c r="B11" s="49"/>
      <c r="C11" s="49"/>
      <c r="D11" s="364" t="s">
        <v>16</v>
      </c>
      <c r="E11" s="364"/>
      <c r="F11" s="364" t="s">
        <v>66</v>
      </c>
      <c r="G11" s="364"/>
      <c r="H11" s="364" t="s">
        <v>17</v>
      </c>
      <c r="I11" s="365"/>
    </row>
    <row r="12" spans="1:13" ht="21.6" customHeight="1" x14ac:dyDescent="0.2">
      <c r="A12" s="50"/>
      <c r="B12" s="42"/>
      <c r="C12" s="42"/>
      <c r="D12" s="42" t="s">
        <v>14</v>
      </c>
      <c r="E12" s="42" t="s">
        <v>15</v>
      </c>
      <c r="F12" s="42" t="s">
        <v>14</v>
      </c>
      <c r="G12" s="42" t="s">
        <v>15</v>
      </c>
      <c r="H12" s="366" t="s">
        <v>14</v>
      </c>
      <c r="I12" s="367" t="s">
        <v>15</v>
      </c>
    </row>
    <row r="13" spans="1:13" ht="21.6" customHeight="1" x14ac:dyDescent="0.2">
      <c r="A13" s="50" t="s">
        <v>38</v>
      </c>
      <c r="B13" s="42" t="s">
        <v>100</v>
      </c>
      <c r="C13" s="42"/>
      <c r="D13" s="342" t="str">
        <f>+'SHEET-3'!D14:E14</f>
        <v>Oct-2023 to December-2023</v>
      </c>
      <c r="E13" s="342"/>
      <c r="F13" s="342" t="str">
        <f>+'SHEET-3'!F14:G14</f>
        <v>Oct-2022 to December-2022</v>
      </c>
      <c r="G13" s="342"/>
      <c r="H13" s="366"/>
      <c r="I13" s="367"/>
    </row>
    <row r="14" spans="1:13" ht="21.6" customHeight="1" x14ac:dyDescent="0.2">
      <c r="A14" s="52">
        <v>1</v>
      </c>
      <c r="B14" s="53" t="s">
        <v>4</v>
      </c>
      <c r="C14" s="54" t="s">
        <v>81</v>
      </c>
      <c r="D14" s="205">
        <v>3022</v>
      </c>
      <c r="E14" s="205">
        <v>3022</v>
      </c>
      <c r="F14" s="247">
        <v>2802</v>
      </c>
      <c r="G14" s="247">
        <v>2802</v>
      </c>
      <c r="H14" s="140">
        <f>(D14-F14)/F14</f>
        <v>7.8515346181299073E-2</v>
      </c>
      <c r="I14" s="141">
        <f>(E14-G14)/G14</f>
        <v>7.8515346181299073E-2</v>
      </c>
      <c r="M14" s="46">
        <v>2760</v>
      </c>
    </row>
    <row r="15" spans="1:13" ht="21.6" customHeight="1" x14ac:dyDescent="0.2">
      <c r="A15" s="52">
        <v>2</v>
      </c>
      <c r="B15" s="53" t="s">
        <v>101</v>
      </c>
      <c r="C15" s="54" t="s">
        <v>81</v>
      </c>
      <c r="D15" s="205">
        <v>0</v>
      </c>
      <c r="E15" s="205">
        <v>0</v>
      </c>
      <c r="F15" s="247">
        <v>0</v>
      </c>
      <c r="G15" s="247">
        <f t="shared" ref="G15:G16" si="0">F15</f>
        <v>0</v>
      </c>
      <c r="H15" s="177" t="e">
        <f t="shared" ref="H15:H25" si="1">(D15-F15)/F15</f>
        <v>#DIV/0!</v>
      </c>
      <c r="I15" s="178" t="e">
        <f t="shared" ref="I15:I25" si="2">(E15-G15)/G15</f>
        <v>#DIV/0!</v>
      </c>
    </row>
    <row r="16" spans="1:13" ht="21.6" customHeight="1" x14ac:dyDescent="0.2">
      <c r="A16" s="52">
        <v>3</v>
      </c>
      <c r="B16" s="53" t="s">
        <v>7</v>
      </c>
      <c r="C16" s="54" t="s">
        <v>81</v>
      </c>
      <c r="D16" s="205">
        <v>0</v>
      </c>
      <c r="E16" s="205">
        <v>0</v>
      </c>
      <c r="F16" s="247">
        <v>0</v>
      </c>
      <c r="G16" s="247">
        <f t="shared" si="0"/>
        <v>0</v>
      </c>
      <c r="H16" s="140">
        <v>0</v>
      </c>
      <c r="I16" s="141">
        <v>0</v>
      </c>
    </row>
    <row r="17" spans="1:14" ht="24" customHeight="1" x14ac:dyDescent="0.2">
      <c r="A17" s="52">
        <v>4</v>
      </c>
      <c r="B17" s="53" t="s">
        <v>8</v>
      </c>
      <c r="C17" s="54" t="s">
        <v>81</v>
      </c>
      <c r="D17" s="205">
        <f>SUM(D14:D16)</f>
        <v>3022</v>
      </c>
      <c r="E17" s="205">
        <f>SUM(E14:E16)</f>
        <v>3022</v>
      </c>
      <c r="F17" s="247">
        <f>SUM(F14:F16)</f>
        <v>2802</v>
      </c>
      <c r="G17" s="247">
        <f>SUM(G14:G16)</f>
        <v>2802</v>
      </c>
      <c r="H17" s="140">
        <f t="shared" si="1"/>
        <v>7.8515346181299073E-2</v>
      </c>
      <c r="I17" s="141">
        <f t="shared" si="2"/>
        <v>7.8515346181299073E-2</v>
      </c>
    </row>
    <row r="18" spans="1:14" ht="21.6" customHeight="1" x14ac:dyDescent="0.2">
      <c r="A18" s="52">
        <v>5</v>
      </c>
      <c r="B18" s="53" t="s">
        <v>2</v>
      </c>
      <c r="C18" s="54" t="s">
        <v>81</v>
      </c>
      <c r="D18" s="205">
        <v>2901017</v>
      </c>
      <c r="E18" s="205">
        <v>2901017</v>
      </c>
      <c r="F18" s="247">
        <v>2834466</v>
      </c>
      <c r="G18" s="247">
        <v>2834466</v>
      </c>
      <c r="H18" s="140">
        <f t="shared" si="1"/>
        <v>2.347920207898066E-2</v>
      </c>
      <c r="I18" s="141">
        <f t="shared" si="2"/>
        <v>2.347920207898066E-2</v>
      </c>
      <c r="M18" s="46">
        <v>2834466</v>
      </c>
    </row>
    <row r="19" spans="1:14" ht="21.6" customHeight="1" x14ac:dyDescent="0.35">
      <c r="A19" s="52">
        <v>6</v>
      </c>
      <c r="B19" s="53" t="s">
        <v>3</v>
      </c>
      <c r="C19" s="54" t="s">
        <v>81</v>
      </c>
      <c r="D19" s="368">
        <v>416267</v>
      </c>
      <c r="E19" s="368">
        <v>416267</v>
      </c>
      <c r="F19" s="359">
        <v>400308</v>
      </c>
      <c r="G19" s="359">
        <v>400308</v>
      </c>
      <c r="H19" s="362">
        <f t="shared" si="1"/>
        <v>3.9866802562027237E-2</v>
      </c>
      <c r="I19" s="353">
        <f t="shared" si="2"/>
        <v>3.9866802562027237E-2</v>
      </c>
      <c r="M19" s="55">
        <v>34940</v>
      </c>
      <c r="N19" s="56"/>
    </row>
    <row r="20" spans="1:14" ht="21.6" customHeight="1" x14ac:dyDescent="0.35">
      <c r="A20" s="52">
        <v>7</v>
      </c>
      <c r="B20" s="53" t="s">
        <v>1</v>
      </c>
      <c r="C20" s="54" t="s">
        <v>81</v>
      </c>
      <c r="D20" s="369"/>
      <c r="E20" s="369"/>
      <c r="F20" s="360"/>
      <c r="G20" s="360"/>
      <c r="H20" s="363"/>
      <c r="I20" s="354"/>
      <c r="M20" s="55">
        <v>365368</v>
      </c>
      <c r="N20" s="56"/>
    </row>
    <row r="21" spans="1:14" ht="21.6" customHeight="1" x14ac:dyDescent="0.35">
      <c r="A21" s="52">
        <v>8</v>
      </c>
      <c r="B21" s="53" t="s">
        <v>119</v>
      </c>
      <c r="C21" s="54" t="s">
        <v>81</v>
      </c>
      <c r="D21" s="205">
        <v>30975</v>
      </c>
      <c r="E21" s="205">
        <v>30975</v>
      </c>
      <c r="F21" s="247">
        <v>28481</v>
      </c>
      <c r="G21" s="247">
        <v>28481</v>
      </c>
      <c r="H21" s="140">
        <f t="shared" si="1"/>
        <v>8.7567150029844457E-2</v>
      </c>
      <c r="I21" s="141">
        <f t="shared" si="2"/>
        <v>8.7567150029844457E-2</v>
      </c>
      <c r="M21" s="55">
        <v>28481</v>
      </c>
      <c r="N21" s="56"/>
    </row>
    <row r="22" spans="1:14" ht="24" customHeight="1" x14ac:dyDescent="0.2">
      <c r="A22" s="52">
        <v>9</v>
      </c>
      <c r="B22" s="53" t="s">
        <v>10</v>
      </c>
      <c r="C22" s="54" t="s">
        <v>81</v>
      </c>
      <c r="D22" s="205">
        <f>+SUM(D18:D21)</f>
        <v>3348259</v>
      </c>
      <c r="E22" s="205">
        <f t="shared" ref="E22:E25" si="3">D22</f>
        <v>3348259</v>
      </c>
      <c r="F22" s="247">
        <f>+SUM(F18:F21)</f>
        <v>3263255</v>
      </c>
      <c r="G22" s="247">
        <f t="shared" ref="G22" si="4">F22</f>
        <v>3263255</v>
      </c>
      <c r="H22" s="140">
        <f t="shared" si="1"/>
        <v>2.6048837740231763E-2</v>
      </c>
      <c r="I22" s="141">
        <f t="shared" si="2"/>
        <v>2.6048837740231763E-2</v>
      </c>
      <c r="M22" s="46">
        <f>SUM(M18:M21)</f>
        <v>3263255</v>
      </c>
    </row>
    <row r="23" spans="1:14" ht="21.6" customHeight="1" x14ac:dyDescent="0.35">
      <c r="A23" s="52">
        <v>10</v>
      </c>
      <c r="B23" s="53" t="s">
        <v>5</v>
      </c>
      <c r="C23" s="54" t="s">
        <v>81</v>
      </c>
      <c r="D23" s="205">
        <v>219423</v>
      </c>
      <c r="E23" s="205">
        <v>219423</v>
      </c>
      <c r="F23" s="247">
        <v>207452</v>
      </c>
      <c r="G23" s="247">
        <v>207452</v>
      </c>
      <c r="H23" s="140">
        <f t="shared" si="1"/>
        <v>5.7704914871873979E-2</v>
      </c>
      <c r="I23" s="141">
        <f t="shared" si="2"/>
        <v>5.7704914871873979E-2</v>
      </c>
      <c r="M23" s="55">
        <v>207442</v>
      </c>
      <c r="N23" s="56"/>
    </row>
    <row r="24" spans="1:14" ht="24" customHeight="1" x14ac:dyDescent="0.35">
      <c r="A24" s="52">
        <v>11</v>
      </c>
      <c r="B24" s="53" t="s">
        <v>11</v>
      </c>
      <c r="C24" s="54" t="s">
        <v>81</v>
      </c>
      <c r="D24" s="205">
        <f>+D22+D23</f>
        <v>3567682</v>
      </c>
      <c r="E24" s="205">
        <f t="shared" si="3"/>
        <v>3567682</v>
      </c>
      <c r="F24" s="247">
        <f>+F22+F23</f>
        <v>3470707</v>
      </c>
      <c r="G24" s="247">
        <f t="shared" ref="G24:G25" si="5">F24</f>
        <v>3470707</v>
      </c>
      <c r="H24" s="140">
        <f t="shared" si="1"/>
        <v>2.7940993002290311E-2</v>
      </c>
      <c r="I24" s="141">
        <f t="shared" si="2"/>
        <v>2.7940993002290311E-2</v>
      </c>
      <c r="M24" s="55">
        <f>SUM(M23)</f>
        <v>207442</v>
      </c>
      <c r="N24" s="56"/>
    </row>
    <row r="25" spans="1:14" ht="31.5" customHeight="1" thickBot="1" x14ac:dyDescent="0.4">
      <c r="A25" s="57">
        <v>12</v>
      </c>
      <c r="B25" s="58" t="s">
        <v>104</v>
      </c>
      <c r="C25" s="59" t="s">
        <v>81</v>
      </c>
      <c r="D25" s="212">
        <f>+D17+D24</f>
        <v>3570704</v>
      </c>
      <c r="E25" s="212">
        <f t="shared" si="3"/>
        <v>3570704</v>
      </c>
      <c r="F25" s="248">
        <f>+F17+F24</f>
        <v>3473509</v>
      </c>
      <c r="G25" s="248">
        <f t="shared" si="5"/>
        <v>3473509</v>
      </c>
      <c r="H25" s="142">
        <f t="shared" si="1"/>
        <v>2.7981790172416424E-2</v>
      </c>
      <c r="I25" s="143">
        <f t="shared" si="2"/>
        <v>2.7981790172416424E-2</v>
      </c>
      <c r="M25" s="55">
        <f>+M22+M24+M14</f>
        <v>3473457</v>
      </c>
      <c r="N25" s="56"/>
    </row>
    <row r="26" spans="1:14" ht="12" customHeight="1" x14ac:dyDescent="0.3">
      <c r="A26" s="99"/>
      <c r="B26" s="100"/>
      <c r="C26" s="101"/>
      <c r="D26" s="102"/>
      <c r="E26" s="102"/>
      <c r="F26" s="102"/>
      <c r="G26" s="102"/>
      <c r="H26" s="138"/>
      <c r="I26" s="139"/>
    </row>
    <row r="27" spans="1:14" ht="28.5" customHeight="1" x14ac:dyDescent="0.3">
      <c r="A27" s="103" t="s">
        <v>6</v>
      </c>
      <c r="B27" s="98" t="s">
        <v>44</v>
      </c>
      <c r="C27" s="101"/>
      <c r="D27" s="102"/>
      <c r="E27" s="102"/>
      <c r="F27" s="102"/>
      <c r="G27" s="102"/>
      <c r="H27" s="138"/>
      <c r="I27" s="139"/>
    </row>
    <row r="28" spans="1:14" ht="12" customHeight="1" thickBot="1" x14ac:dyDescent="0.35">
      <c r="A28" s="99"/>
      <c r="B28" s="100"/>
      <c r="C28" s="101"/>
      <c r="D28" s="102"/>
      <c r="E28" s="102"/>
      <c r="F28" s="102"/>
      <c r="G28" s="102"/>
      <c r="H28" s="138"/>
      <c r="I28" s="139"/>
    </row>
    <row r="29" spans="1:14" ht="21.6" customHeight="1" x14ac:dyDescent="0.2">
      <c r="A29" s="64">
        <v>1</v>
      </c>
      <c r="B29" s="65" t="s">
        <v>4</v>
      </c>
      <c r="C29" s="104" t="s">
        <v>23</v>
      </c>
      <c r="D29" s="168">
        <v>1339.76</v>
      </c>
      <c r="E29" s="44">
        <v>4424.1009999999997</v>
      </c>
      <c r="F29" s="168">
        <v>1431.4570000000003</v>
      </c>
      <c r="G29" s="168">
        <v>4187.2650000000003</v>
      </c>
      <c r="H29" s="166">
        <f>(D29-F29)/F29</f>
        <v>-6.4058508219248161E-2</v>
      </c>
      <c r="I29" s="167">
        <f>(E29-G29)/G29</f>
        <v>5.6561024917219073E-2</v>
      </c>
      <c r="M29" s="46">
        <v>2755.808</v>
      </c>
    </row>
    <row r="30" spans="1:14" ht="21.6" customHeight="1" x14ac:dyDescent="0.2">
      <c r="A30" s="52">
        <v>2</v>
      </c>
      <c r="B30" s="53" t="s">
        <v>101</v>
      </c>
      <c r="C30" s="54" t="s">
        <v>23</v>
      </c>
      <c r="D30" s="169">
        <v>0</v>
      </c>
      <c r="E30" s="152">
        <f>+D30</f>
        <v>0</v>
      </c>
      <c r="F30" s="169">
        <v>0</v>
      </c>
      <c r="G30" s="169">
        <f>+F30</f>
        <v>0</v>
      </c>
      <c r="H30" s="177" t="e">
        <f t="shared" ref="H30:H40" si="6">(D30-F30)/F30</f>
        <v>#DIV/0!</v>
      </c>
      <c r="I30" s="178" t="e">
        <f t="shared" ref="I30:I40" si="7">(E30-G30)/G30</f>
        <v>#DIV/0!</v>
      </c>
      <c r="M30" s="46">
        <v>0</v>
      </c>
    </row>
    <row r="31" spans="1:14" ht="21.6" customHeight="1" x14ac:dyDescent="0.2">
      <c r="A31" s="52">
        <v>3</v>
      </c>
      <c r="B31" s="53" t="s">
        <v>7</v>
      </c>
      <c r="C31" s="54" t="s">
        <v>23</v>
      </c>
      <c r="D31" s="169">
        <v>0</v>
      </c>
      <c r="E31" s="152">
        <v>0</v>
      </c>
      <c r="F31" s="169">
        <v>0</v>
      </c>
      <c r="G31" s="169">
        <v>0</v>
      </c>
      <c r="H31" s="140">
        <v>0</v>
      </c>
      <c r="I31" s="141">
        <v>0</v>
      </c>
      <c r="M31" s="46">
        <v>0</v>
      </c>
    </row>
    <row r="32" spans="1:14" ht="24" customHeight="1" thickBot="1" x14ac:dyDescent="0.4">
      <c r="A32" s="52">
        <v>4</v>
      </c>
      <c r="B32" s="53" t="s">
        <v>8</v>
      </c>
      <c r="C32" s="54" t="s">
        <v>23</v>
      </c>
      <c r="D32" s="169">
        <f>D29+D30</f>
        <v>1339.76</v>
      </c>
      <c r="E32" s="152">
        <f>E29+E30</f>
        <v>4424.1009999999997</v>
      </c>
      <c r="F32" s="169">
        <f>F29+F30</f>
        <v>1431.4570000000003</v>
      </c>
      <c r="G32" s="169">
        <f>G29+G30</f>
        <v>4187.2650000000003</v>
      </c>
      <c r="H32" s="140">
        <f t="shared" si="6"/>
        <v>-6.4058508219248161E-2</v>
      </c>
      <c r="I32" s="141">
        <f t="shared" si="7"/>
        <v>5.6561024917219073E-2</v>
      </c>
      <c r="M32" s="55">
        <v>2755.808</v>
      </c>
      <c r="N32" s="56"/>
    </row>
    <row r="33" spans="1:14" ht="21.6" customHeight="1" x14ac:dyDescent="0.35">
      <c r="A33" s="52">
        <v>5</v>
      </c>
      <c r="B33" s="53" t="s">
        <v>2</v>
      </c>
      <c r="C33" s="54" t="s">
        <v>23</v>
      </c>
      <c r="D33" s="168">
        <v>600.26</v>
      </c>
      <c r="E33" s="152">
        <v>2405.3530000000001</v>
      </c>
      <c r="F33" s="169">
        <v>607.10200000000009</v>
      </c>
      <c r="G33" s="169">
        <v>2403.11</v>
      </c>
      <c r="H33" s="140">
        <f t="shared" si="6"/>
        <v>-1.1269934870911474E-2</v>
      </c>
      <c r="I33" s="141">
        <f t="shared" si="7"/>
        <v>9.3337383640363443E-4</v>
      </c>
      <c r="M33" s="55">
        <v>1796.008</v>
      </c>
      <c r="N33" s="56"/>
    </row>
    <row r="34" spans="1:14" ht="21.6" customHeight="1" x14ac:dyDescent="0.35">
      <c r="A34" s="52">
        <v>6</v>
      </c>
      <c r="B34" s="53" t="s">
        <v>3</v>
      </c>
      <c r="C34" s="54" t="s">
        <v>23</v>
      </c>
      <c r="D34" s="355">
        <v>461.15</v>
      </c>
      <c r="E34" s="322">
        <v>1474.251</v>
      </c>
      <c r="F34" s="355">
        <f>+G34-952.796</f>
        <v>425.61300000000006</v>
      </c>
      <c r="G34" s="355">
        <v>1378.4090000000001</v>
      </c>
      <c r="H34" s="357">
        <f t="shared" si="6"/>
        <v>8.3496039829610277E-2</v>
      </c>
      <c r="I34" s="353">
        <f t="shared" si="7"/>
        <v>6.9530886696183694E-2</v>
      </c>
      <c r="M34" s="55">
        <v>1078.5329999999999</v>
      </c>
      <c r="N34" s="56"/>
    </row>
    <row r="35" spans="1:14" ht="21.6" customHeight="1" thickBot="1" x14ac:dyDescent="0.25">
      <c r="A35" s="52">
        <v>7</v>
      </c>
      <c r="B35" s="53" t="s">
        <v>1</v>
      </c>
      <c r="C35" s="54" t="s">
        <v>23</v>
      </c>
      <c r="D35" s="356"/>
      <c r="E35" s="324"/>
      <c r="F35" s="356"/>
      <c r="G35" s="356"/>
      <c r="H35" s="358"/>
      <c r="I35" s="354"/>
    </row>
    <row r="36" spans="1:14" ht="21.6" customHeight="1" x14ac:dyDescent="0.2">
      <c r="A36" s="52">
        <v>8</v>
      </c>
      <c r="B36" s="53" t="s">
        <v>119</v>
      </c>
      <c r="C36" s="54" t="s">
        <v>23</v>
      </c>
      <c r="D36" s="168">
        <f>120.95+31.21</f>
        <v>152.16</v>
      </c>
      <c r="E36" s="152">
        <f>341.03+96.828</f>
        <v>437.85799999999995</v>
      </c>
      <c r="F36" s="169">
        <v>110.517</v>
      </c>
      <c r="G36" s="169">
        <v>310.779</v>
      </c>
      <c r="H36" s="140">
        <f t="shared" si="6"/>
        <v>0.37680175900540192</v>
      </c>
      <c r="I36" s="141">
        <f t="shared" si="7"/>
        <v>0.40890472007439355</v>
      </c>
      <c r="M36" s="46">
        <v>200.262</v>
      </c>
    </row>
    <row r="37" spans="1:14" ht="24" customHeight="1" thickBot="1" x14ac:dyDescent="0.4">
      <c r="A37" s="52">
        <v>9</v>
      </c>
      <c r="B37" s="53" t="s">
        <v>10</v>
      </c>
      <c r="C37" s="54" t="s">
        <v>23</v>
      </c>
      <c r="D37" s="169">
        <f>SUM(D33:D36)</f>
        <v>1213.57</v>
      </c>
      <c r="E37" s="152">
        <f>SUM(E33:E36)</f>
        <v>4317.4620000000004</v>
      </c>
      <c r="F37" s="169">
        <v>1183.4500000000003</v>
      </c>
      <c r="G37" s="169">
        <v>4258.2530000000006</v>
      </c>
      <c r="H37" s="140">
        <f t="shared" si="6"/>
        <v>2.5451011872068659E-2</v>
      </c>
      <c r="I37" s="141">
        <f t="shared" si="7"/>
        <v>1.3904528453335164E-2</v>
      </c>
      <c r="M37" s="55">
        <v>3074.8030000000003</v>
      </c>
      <c r="N37" s="56"/>
    </row>
    <row r="38" spans="1:14" ht="21.6" customHeight="1" x14ac:dyDescent="0.35">
      <c r="A38" s="52">
        <v>10</v>
      </c>
      <c r="B38" s="53" t="s">
        <v>102</v>
      </c>
      <c r="C38" s="54" t="s">
        <v>23</v>
      </c>
      <c r="D38" s="168">
        <v>562.41</v>
      </c>
      <c r="E38" s="152">
        <v>1147.0250000000001</v>
      </c>
      <c r="F38" s="169">
        <v>527.596</v>
      </c>
      <c r="G38" s="169">
        <v>1286.441</v>
      </c>
      <c r="H38" s="140">
        <f t="shared" si="6"/>
        <v>6.5986095421496679E-2</v>
      </c>
      <c r="I38" s="141">
        <f t="shared" si="7"/>
        <v>-0.1083734116061288</v>
      </c>
      <c r="M38" s="55">
        <v>758.84500000000003</v>
      </c>
      <c r="N38" s="56"/>
    </row>
    <row r="39" spans="1:14" ht="24" customHeight="1" x14ac:dyDescent="0.35">
      <c r="A39" s="52">
        <v>11</v>
      </c>
      <c r="B39" s="53" t="s">
        <v>11</v>
      </c>
      <c r="C39" s="54" t="s">
        <v>23</v>
      </c>
      <c r="D39" s="169">
        <f>SUM(D37:D38)</f>
        <v>1775.98</v>
      </c>
      <c r="E39" s="152">
        <f>SUM(E37:E38)</f>
        <v>5464.487000000001</v>
      </c>
      <c r="F39" s="169">
        <f>SUM(F37:F38)</f>
        <v>1711.0460000000003</v>
      </c>
      <c r="G39" s="169">
        <f>SUM(G37:G38)</f>
        <v>5544.6940000000004</v>
      </c>
      <c r="H39" s="140">
        <f t="shared" si="6"/>
        <v>3.79498856255178E-2</v>
      </c>
      <c r="I39" s="141">
        <f t="shared" si="7"/>
        <v>-1.4465541290466059E-2</v>
      </c>
      <c r="M39" s="55">
        <v>3833.6480000000001</v>
      </c>
      <c r="N39" s="56"/>
    </row>
    <row r="40" spans="1:14" ht="31.5" customHeight="1" thickBot="1" x14ac:dyDescent="0.25">
      <c r="A40" s="57">
        <v>12</v>
      </c>
      <c r="B40" s="58" t="s">
        <v>12</v>
      </c>
      <c r="C40" s="59" t="s">
        <v>23</v>
      </c>
      <c r="D40" s="170">
        <f>D32+D39</f>
        <v>3115.74</v>
      </c>
      <c r="E40" s="45">
        <f>E32+E39</f>
        <v>9888.5879999999997</v>
      </c>
      <c r="F40" s="170">
        <f>F32+F39</f>
        <v>3142.5030000000006</v>
      </c>
      <c r="G40" s="170">
        <f>G32+G39</f>
        <v>9731.9590000000007</v>
      </c>
      <c r="H40" s="142">
        <f t="shared" si="6"/>
        <v>-8.5164596501581136E-3</v>
      </c>
      <c r="I40" s="143">
        <f t="shared" si="7"/>
        <v>1.6094293040075383E-2</v>
      </c>
      <c r="M40" s="46">
        <v>6589.4560000000001</v>
      </c>
    </row>
    <row r="41" spans="1:14" x14ac:dyDescent="0.2">
      <c r="D41" s="120"/>
      <c r="E41" s="120"/>
      <c r="H41" s="120"/>
      <c r="I41" s="120"/>
    </row>
    <row r="43" spans="1:14" ht="12.75" customHeight="1" x14ac:dyDescent="0.2">
      <c r="A43" s="329"/>
      <c r="B43" s="329"/>
    </row>
    <row r="52" spans="4:6" ht="23.25" x14ac:dyDescent="0.35">
      <c r="D52" s="105">
        <v>1639.71</v>
      </c>
      <c r="E52" s="105">
        <v>5096.3599999999997</v>
      </c>
    </row>
    <row r="57" spans="4:6" ht="26.25" x14ac:dyDescent="0.4">
      <c r="D57" s="71">
        <v>335.74</v>
      </c>
      <c r="E57" s="71">
        <v>335.74</v>
      </c>
      <c r="F57" s="106">
        <f>D40-D52</f>
        <v>1476.0299999999997</v>
      </c>
    </row>
    <row r="58" spans="4:6" ht="26.25" x14ac:dyDescent="0.4">
      <c r="D58" s="71">
        <v>346.72</v>
      </c>
      <c r="E58" s="71">
        <v>346.72</v>
      </c>
      <c r="F58" s="106">
        <f>E40-E52</f>
        <v>4792.2280000000001</v>
      </c>
    </row>
    <row r="59" spans="4:6" ht="26.25" x14ac:dyDescent="0.4">
      <c r="D59" s="71">
        <f>SUM(D57:D58)</f>
        <v>682.46</v>
      </c>
      <c r="E59" s="71">
        <f>SUM(E57:E58)</f>
        <v>682.46</v>
      </c>
    </row>
    <row r="64" spans="4:6" ht="20.100000000000001" customHeight="1" x14ac:dyDescent="0.25">
      <c r="D64" s="107" t="s">
        <v>219</v>
      </c>
      <c r="E64" s="107" t="s">
        <v>220</v>
      </c>
    </row>
    <row r="65" spans="3:6" ht="20.100000000000001" customHeight="1" x14ac:dyDescent="0.25">
      <c r="C65" s="108" t="s">
        <v>221</v>
      </c>
      <c r="D65" s="109">
        <v>153.19999999999999</v>
      </c>
      <c r="E65" s="109">
        <v>171.66</v>
      </c>
      <c r="F65" s="110">
        <f>(D65-E65)/E65</f>
        <v>-0.1075381568216242</v>
      </c>
    </row>
    <row r="66" spans="3:6" ht="20.100000000000001" customHeight="1" x14ac:dyDescent="0.25">
      <c r="C66" s="108" t="s">
        <v>222</v>
      </c>
      <c r="D66" s="109">
        <v>136.37</v>
      </c>
      <c r="E66" s="109">
        <v>136.62</v>
      </c>
      <c r="F66" s="110">
        <f>(D66-E66)/E66</f>
        <v>-1.8298931342409603E-3</v>
      </c>
    </row>
    <row r="67" spans="3:6" ht="20.100000000000001" customHeight="1" x14ac:dyDescent="0.25">
      <c r="C67" s="108"/>
      <c r="D67" s="109">
        <f>SUM(D65:D66)</f>
        <v>289.57</v>
      </c>
      <c r="E67" s="109">
        <f>SUM(E65:E66)</f>
        <v>308.27999999999997</v>
      </c>
      <c r="F67" s="110">
        <f>(D67-E67)/E67</f>
        <v>-6.0691579083949593E-2</v>
      </c>
    </row>
    <row r="68" spans="3:6" ht="20.100000000000001" customHeight="1" x14ac:dyDescent="0.2"/>
  </sheetData>
  <mergeCells count="23">
    <mergeCell ref="A43:B43"/>
    <mergeCell ref="H11:I11"/>
    <mergeCell ref="H12:H13"/>
    <mergeCell ref="I12:I13"/>
    <mergeCell ref="D13:E13"/>
    <mergeCell ref="D11:E11"/>
    <mergeCell ref="E19:E20"/>
    <mergeCell ref="D19:D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s>
  <phoneticPr fontId="2"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7"/>
  <sheetViews>
    <sheetView view="pageBreakPreview" topLeftCell="A28" zoomScale="69" zoomScaleNormal="50" zoomScaleSheetLayoutView="69" workbookViewId="0">
      <selection activeCell="E25" sqref="E25"/>
    </sheetView>
  </sheetViews>
  <sheetFormatPr defaultColWidth="9.140625" defaultRowHeight="12.75" x14ac:dyDescent="0.2"/>
  <cols>
    <col min="1" max="1" width="8" style="46" customWidth="1"/>
    <col min="2" max="2" width="80.140625" style="46" customWidth="1"/>
    <col min="3" max="3" width="23.28515625" style="46" customWidth="1"/>
    <col min="4" max="4" width="22.42578125" style="46" customWidth="1"/>
    <col min="5" max="5" width="23.28515625" style="46" customWidth="1"/>
    <col min="6" max="6" width="23.85546875" style="46" customWidth="1"/>
    <col min="7" max="7" width="23.42578125" style="46" customWidth="1"/>
    <col min="8" max="8" width="19.28515625" style="46" bestFit="1" customWidth="1"/>
    <col min="9" max="9" width="21" style="46" customWidth="1"/>
    <col min="10" max="10" width="12.5703125" style="46" bestFit="1" customWidth="1"/>
    <col min="11" max="11" width="17.85546875" style="46" bestFit="1" customWidth="1"/>
    <col min="12" max="12" width="14.7109375" style="46" bestFit="1" customWidth="1"/>
    <col min="13" max="13" width="9.140625" style="46"/>
    <col min="14" max="14" width="27.42578125" style="46" customWidth="1"/>
    <col min="15" max="15" width="24.5703125" style="46" customWidth="1"/>
    <col min="16" max="16" width="33.7109375" style="46" bestFit="1" customWidth="1"/>
    <col min="17" max="17" width="9.140625" style="46"/>
    <col min="18" max="18" width="33.42578125" style="46" customWidth="1"/>
    <col min="19" max="16384" width="9.140625" style="46"/>
  </cols>
  <sheetData>
    <row r="2" spans="1:13" ht="33" x14ac:dyDescent="0.2">
      <c r="I2" s="47" t="s">
        <v>22</v>
      </c>
    </row>
    <row r="5" spans="1:13" ht="30" x14ac:dyDescent="0.45">
      <c r="A5" s="352" t="s">
        <v>0</v>
      </c>
      <c r="B5" s="352"/>
      <c r="C5" s="352"/>
      <c r="D5" s="352"/>
      <c r="E5" s="352"/>
      <c r="F5" s="352"/>
      <c r="G5" s="352"/>
      <c r="H5" s="352"/>
      <c r="I5" s="352"/>
    </row>
    <row r="7" spans="1:13" ht="27.75" x14ac:dyDescent="0.3">
      <c r="A7" s="361" t="s">
        <v>20</v>
      </c>
      <c r="B7" s="361"/>
      <c r="C7" s="361"/>
      <c r="D7" s="361"/>
      <c r="E7" s="361"/>
      <c r="F7" s="361"/>
      <c r="G7" s="361"/>
      <c r="H7" s="361"/>
      <c r="I7" s="361"/>
      <c r="J7" s="198"/>
      <c r="K7" s="198"/>
      <c r="L7" s="197"/>
      <c r="M7" s="108"/>
    </row>
    <row r="9" spans="1:13" ht="27.75" x14ac:dyDescent="0.2">
      <c r="A9" s="361" t="s">
        <v>19</v>
      </c>
      <c r="B9" s="361"/>
      <c r="C9" s="361"/>
      <c r="D9" s="361"/>
      <c r="E9" s="361"/>
      <c r="F9" s="361"/>
      <c r="G9" s="361"/>
      <c r="H9" s="361"/>
      <c r="I9" s="361"/>
    </row>
    <row r="10" spans="1:13" ht="13.5" thickBot="1" x14ac:dyDescent="0.25"/>
    <row r="11" spans="1:13" ht="21.6" customHeight="1" x14ac:dyDescent="0.2">
      <c r="A11" s="48"/>
      <c r="B11" s="49"/>
      <c r="C11" s="49"/>
      <c r="D11" s="364" t="s">
        <v>16</v>
      </c>
      <c r="E11" s="364"/>
      <c r="F11" s="364" t="s">
        <v>83</v>
      </c>
      <c r="G11" s="364"/>
      <c r="H11" s="364" t="s">
        <v>17</v>
      </c>
      <c r="I11" s="365"/>
    </row>
    <row r="12" spans="1:13" ht="21.6" customHeight="1" x14ac:dyDescent="0.2">
      <c r="A12" s="50"/>
      <c r="B12" s="42"/>
      <c r="C12" s="42"/>
      <c r="D12" s="42" t="s">
        <v>14</v>
      </c>
      <c r="E12" s="42" t="s">
        <v>15</v>
      </c>
      <c r="F12" s="42" t="s">
        <v>14</v>
      </c>
      <c r="G12" s="42" t="s">
        <v>15</v>
      </c>
      <c r="H12" s="366" t="s">
        <v>14</v>
      </c>
      <c r="I12" s="367" t="s">
        <v>15</v>
      </c>
    </row>
    <row r="13" spans="1:13" ht="21.6" customHeight="1" x14ac:dyDescent="0.2">
      <c r="A13" s="50" t="s">
        <v>45</v>
      </c>
      <c r="B13" s="51" t="s">
        <v>121</v>
      </c>
      <c r="C13" s="42"/>
      <c r="D13" s="342" t="str">
        <f>+'SHEET-4'!D13:E13</f>
        <v>Oct-2023 to December-2023</v>
      </c>
      <c r="E13" s="342"/>
      <c r="F13" s="342" t="str">
        <f>+'SHEET-4'!F13:G13</f>
        <v>Oct-2022 to December-2022</v>
      </c>
      <c r="G13" s="342"/>
      <c r="H13" s="366"/>
      <c r="I13" s="367"/>
      <c r="K13" s="46" t="s">
        <v>237</v>
      </c>
    </row>
    <row r="14" spans="1:13" ht="21.6" customHeight="1" x14ac:dyDescent="0.2">
      <c r="A14" s="52">
        <v>1</v>
      </c>
      <c r="B14" s="53" t="s">
        <v>4</v>
      </c>
      <c r="C14" s="54" t="s">
        <v>13</v>
      </c>
      <c r="D14" s="152">
        <v>1287.6300000000001</v>
      </c>
      <c r="E14" s="152">
        <v>3791.4</v>
      </c>
      <c r="F14" s="209">
        <v>1202.25</v>
      </c>
      <c r="G14" s="209">
        <v>3360.88</v>
      </c>
      <c r="H14" s="140">
        <f>(D14-F14)/F14</f>
        <v>7.1016843418590228E-2</v>
      </c>
      <c r="I14" s="141">
        <f>(E14-G14)/G14</f>
        <v>0.12809740306110304</v>
      </c>
      <c r="K14" s="46">
        <v>2158.63</v>
      </c>
    </row>
    <row r="15" spans="1:13" ht="21.6" customHeight="1" x14ac:dyDescent="0.2">
      <c r="A15" s="52">
        <v>2</v>
      </c>
      <c r="B15" s="53" t="s">
        <v>82</v>
      </c>
      <c r="C15" s="54" t="s">
        <v>13</v>
      </c>
      <c r="D15" s="152">
        <v>0</v>
      </c>
      <c r="E15" s="152">
        <v>0</v>
      </c>
      <c r="F15" s="209">
        <v>0</v>
      </c>
      <c r="G15" s="209">
        <v>0</v>
      </c>
      <c r="H15" s="177" t="e">
        <f t="shared" ref="H15:I25" si="0">(D15-F15)/F15</f>
        <v>#DIV/0!</v>
      </c>
      <c r="I15" s="178" t="e">
        <f t="shared" si="0"/>
        <v>#DIV/0!</v>
      </c>
      <c r="K15" s="46">
        <v>0</v>
      </c>
    </row>
    <row r="16" spans="1:13" ht="21.6" customHeight="1" x14ac:dyDescent="0.2">
      <c r="A16" s="52">
        <v>3</v>
      </c>
      <c r="B16" s="53" t="s">
        <v>7</v>
      </c>
      <c r="C16" s="54" t="s">
        <v>13</v>
      </c>
      <c r="D16" s="152">
        <v>0</v>
      </c>
      <c r="E16" s="152">
        <v>0</v>
      </c>
      <c r="F16" s="209">
        <v>0</v>
      </c>
      <c r="G16" s="209">
        <v>0</v>
      </c>
      <c r="H16" s="140">
        <v>0</v>
      </c>
      <c r="I16" s="141">
        <v>0</v>
      </c>
      <c r="K16" s="46">
        <v>0</v>
      </c>
    </row>
    <row r="17" spans="1:18" ht="24" customHeight="1" x14ac:dyDescent="0.2">
      <c r="A17" s="52">
        <v>4</v>
      </c>
      <c r="B17" s="53" t="s">
        <v>8</v>
      </c>
      <c r="C17" s="54" t="s">
        <v>13</v>
      </c>
      <c r="D17" s="152">
        <f>SUM(D14:D16)</f>
        <v>1287.6300000000001</v>
      </c>
      <c r="E17" s="152">
        <f>SUM(E14:E16)</f>
        <v>3791.4</v>
      </c>
      <c r="F17" s="209">
        <f>SUM(F14:F16)</f>
        <v>1202.25</v>
      </c>
      <c r="G17" s="209">
        <f>SUM(G14:G16)</f>
        <v>3360.88</v>
      </c>
      <c r="H17" s="140">
        <f t="shared" si="0"/>
        <v>7.1016843418590228E-2</v>
      </c>
      <c r="I17" s="141">
        <f t="shared" si="0"/>
        <v>0.12809740306110304</v>
      </c>
      <c r="K17" s="46">
        <v>2158.63</v>
      </c>
    </row>
    <row r="18" spans="1:18" ht="21.6" customHeight="1" x14ac:dyDescent="0.35">
      <c r="A18" s="52">
        <v>5</v>
      </c>
      <c r="B18" s="53" t="s">
        <v>2</v>
      </c>
      <c r="C18" s="54" t="s">
        <v>13</v>
      </c>
      <c r="D18" s="209">
        <v>419.58</v>
      </c>
      <c r="E18" s="152">
        <v>1678.32</v>
      </c>
      <c r="F18" s="209">
        <v>475.24000000000012</v>
      </c>
      <c r="G18" s="209">
        <v>1497.14</v>
      </c>
      <c r="H18" s="140">
        <f t="shared" si="0"/>
        <v>-0.1171197710630421</v>
      </c>
      <c r="I18" s="141">
        <f t="shared" si="0"/>
        <v>0.12101740652176805</v>
      </c>
      <c r="K18" s="46">
        <v>1021.9</v>
      </c>
      <c r="O18" s="55"/>
      <c r="P18" s="56"/>
    </row>
    <row r="19" spans="1:18" ht="21.6" customHeight="1" x14ac:dyDescent="0.35">
      <c r="A19" s="52">
        <v>6</v>
      </c>
      <c r="B19" s="53" t="s">
        <v>3</v>
      </c>
      <c r="C19" s="54" t="s">
        <v>13</v>
      </c>
      <c r="D19" s="322">
        <v>410</v>
      </c>
      <c r="E19" s="322">
        <v>1309.55</v>
      </c>
      <c r="F19" s="322">
        <v>358.9</v>
      </c>
      <c r="G19" s="322">
        <v>1225.25</v>
      </c>
      <c r="H19" s="362">
        <f t="shared" si="0"/>
        <v>0.14237949289495688</v>
      </c>
      <c r="I19" s="353">
        <f t="shared" si="0"/>
        <v>6.8802285247908559E-2</v>
      </c>
      <c r="K19" s="46">
        <v>866.35</v>
      </c>
      <c r="O19" s="55"/>
      <c r="P19" s="56"/>
    </row>
    <row r="20" spans="1:18" ht="21.6" customHeight="1" x14ac:dyDescent="0.35">
      <c r="A20" s="52">
        <v>7</v>
      </c>
      <c r="B20" s="53" t="s">
        <v>1</v>
      </c>
      <c r="C20" s="54" t="s">
        <v>13</v>
      </c>
      <c r="D20" s="324"/>
      <c r="E20" s="324"/>
      <c r="F20" s="324"/>
      <c r="G20" s="324"/>
      <c r="H20" s="363"/>
      <c r="I20" s="354"/>
      <c r="O20" s="55"/>
      <c r="P20" s="56"/>
    </row>
    <row r="21" spans="1:18" ht="21.6" customHeight="1" x14ac:dyDescent="0.2">
      <c r="A21" s="52">
        <v>8</v>
      </c>
      <c r="B21" s="53" t="s">
        <v>119</v>
      </c>
      <c r="C21" s="54" t="s">
        <v>13</v>
      </c>
      <c r="D21" s="209">
        <f>71.7+23.38</f>
        <v>95.08</v>
      </c>
      <c r="E21" s="152">
        <f>71.71+250.4</f>
        <v>322.11</v>
      </c>
      <c r="F21" s="209">
        <v>85.670000000000016</v>
      </c>
      <c r="G21" s="209">
        <v>227.59</v>
      </c>
      <c r="H21" s="140">
        <f t="shared" si="0"/>
        <v>0.10984008404342221</v>
      </c>
      <c r="I21" s="141">
        <f t="shared" si="0"/>
        <v>0.41530822971132303</v>
      </c>
      <c r="K21" s="46">
        <v>141.91999999999999</v>
      </c>
    </row>
    <row r="22" spans="1:18" ht="24" customHeight="1" x14ac:dyDescent="0.35">
      <c r="A22" s="52">
        <v>9</v>
      </c>
      <c r="B22" s="53" t="s">
        <v>10</v>
      </c>
      <c r="C22" s="54" t="s">
        <v>13</v>
      </c>
      <c r="D22" s="152">
        <f>SUM(D18:D21)</f>
        <v>924.66</v>
      </c>
      <c r="E22" s="152">
        <f>SUM(E18:E21)</f>
        <v>3309.98</v>
      </c>
      <c r="F22" s="209">
        <f>SUM(F18:F21)</f>
        <v>919.81000000000017</v>
      </c>
      <c r="G22" s="209">
        <f>SUM(G18:G21)</f>
        <v>2949.9800000000005</v>
      </c>
      <c r="H22" s="140">
        <f t="shared" si="0"/>
        <v>5.2728280840606155E-3</v>
      </c>
      <c r="I22" s="141">
        <f t="shared" si="0"/>
        <v>0.12203472565915684</v>
      </c>
      <c r="K22" s="46">
        <v>2030.17</v>
      </c>
      <c r="O22" s="55"/>
      <c r="P22" s="56"/>
    </row>
    <row r="23" spans="1:18" ht="21.6" customHeight="1" x14ac:dyDescent="0.35">
      <c r="A23" s="52">
        <v>10</v>
      </c>
      <c r="B23" s="53" t="s">
        <v>108</v>
      </c>
      <c r="C23" s="54" t="s">
        <v>13</v>
      </c>
      <c r="D23" s="209">
        <f>123.61+38.15</f>
        <v>161.76</v>
      </c>
      <c r="E23" s="152">
        <f>113.33+320.38</f>
        <v>433.71</v>
      </c>
      <c r="F23" s="209">
        <v>258.43999999999994</v>
      </c>
      <c r="G23" s="209">
        <v>479.4</v>
      </c>
      <c r="H23" s="140">
        <f t="shared" si="0"/>
        <v>-0.3740906980343599</v>
      </c>
      <c r="I23" s="141">
        <f t="shared" si="0"/>
        <v>-9.5306633291614512E-2</v>
      </c>
      <c r="K23" s="46">
        <v>220.96</v>
      </c>
      <c r="O23" s="55"/>
      <c r="P23" s="56"/>
    </row>
    <row r="24" spans="1:18" ht="24" customHeight="1" x14ac:dyDescent="0.35">
      <c r="A24" s="52">
        <v>11</v>
      </c>
      <c r="B24" s="53" t="s">
        <v>11</v>
      </c>
      <c r="C24" s="54" t="s">
        <v>13</v>
      </c>
      <c r="D24" s="152">
        <f>SUM(D22:D23)</f>
        <v>1086.42</v>
      </c>
      <c r="E24" s="188">
        <f>SUM(E22:E23)</f>
        <v>3743.69</v>
      </c>
      <c r="F24" s="209">
        <f>SUM(F22:F23)</f>
        <v>1178.25</v>
      </c>
      <c r="G24" s="209">
        <f>SUM(G22:G23)</f>
        <v>3429.3800000000006</v>
      </c>
      <c r="H24" s="140">
        <f t="shared" si="0"/>
        <v>-7.7937619350731957E-2</v>
      </c>
      <c r="I24" s="141">
        <f t="shared" si="0"/>
        <v>9.1652135371408081E-2</v>
      </c>
      <c r="K24" s="46">
        <v>2251.13</v>
      </c>
      <c r="O24" s="55"/>
      <c r="P24" s="56"/>
    </row>
    <row r="25" spans="1:18" ht="31.5" customHeight="1" thickBot="1" x14ac:dyDescent="0.25">
      <c r="A25" s="57">
        <v>12</v>
      </c>
      <c r="B25" s="58" t="s">
        <v>12</v>
      </c>
      <c r="C25" s="59" t="s">
        <v>13</v>
      </c>
      <c r="D25" s="45">
        <f>D17+D24</f>
        <v>2374.0500000000002</v>
      </c>
      <c r="E25" s="45">
        <f>E17+E24-0.01</f>
        <v>7535.08</v>
      </c>
      <c r="F25" s="45">
        <f>F17+F24</f>
        <v>2380.5</v>
      </c>
      <c r="G25" s="45">
        <f>G17+G24</f>
        <v>6790.26</v>
      </c>
      <c r="H25" s="142">
        <f t="shared" si="0"/>
        <v>-2.7095148078134083E-3</v>
      </c>
      <c r="I25" s="143">
        <f t="shared" si="0"/>
        <v>0.10968946697180958</v>
      </c>
      <c r="K25" s="200"/>
    </row>
    <row r="26" spans="1:18" ht="15" customHeight="1" x14ac:dyDescent="0.3">
      <c r="A26" s="43"/>
      <c r="B26" s="60"/>
      <c r="C26" s="61"/>
      <c r="D26" s="121"/>
      <c r="E26" s="203"/>
      <c r="F26" s="121"/>
      <c r="G26" s="121"/>
      <c r="H26" s="121"/>
      <c r="I26" s="121"/>
    </row>
    <row r="27" spans="1:18" ht="28.5" customHeight="1" x14ac:dyDescent="0.3">
      <c r="A27" s="62" t="s">
        <v>46</v>
      </c>
      <c r="B27" s="63" t="s">
        <v>18</v>
      </c>
      <c r="C27" s="61"/>
      <c r="D27" s="204"/>
      <c r="E27" s="204"/>
      <c r="F27" s="43"/>
      <c r="G27" s="43"/>
      <c r="H27" s="121"/>
      <c r="I27" s="121"/>
    </row>
    <row r="28" spans="1:18" ht="15" customHeight="1" thickBot="1" x14ac:dyDescent="0.35">
      <c r="A28" s="43"/>
      <c r="B28" s="60"/>
      <c r="C28" s="61"/>
      <c r="D28" s="43"/>
      <c r="E28" s="43"/>
      <c r="F28" s="43"/>
      <c r="G28" s="43"/>
      <c r="H28" s="121"/>
      <c r="I28" s="121"/>
    </row>
    <row r="29" spans="1:18" ht="21.6" customHeight="1" x14ac:dyDescent="0.4">
      <c r="A29" s="64">
        <v>1</v>
      </c>
      <c r="B29" s="65" t="s">
        <v>4</v>
      </c>
      <c r="C29" s="66" t="s">
        <v>21</v>
      </c>
      <c r="D29" s="171">
        <f>D14/'SHEET-4'!D29*1000</f>
        <v>961.0900459783843</v>
      </c>
      <c r="E29" s="44">
        <f>E14/'SHEET-4'!E29*1000</f>
        <v>856.9876682290934</v>
      </c>
      <c r="F29" s="171">
        <f>F14/'SHEET-4'!F29*1000</f>
        <v>839.87852935854846</v>
      </c>
      <c r="G29" s="44">
        <f>G14/'SHEET-4'!G29*1000</f>
        <v>802.64325281538186</v>
      </c>
      <c r="H29" s="166">
        <f>(D29-F29)/F29</f>
        <v>0.14432029440306124</v>
      </c>
      <c r="I29" s="167">
        <f>(E29-G29)/G29</f>
        <v>6.7706811492018418E-2</v>
      </c>
      <c r="N29" s="67">
        <f>(D14/'SHEET-4'!D29)*1000</f>
        <v>961.0900459783843</v>
      </c>
      <c r="O29" s="67">
        <f>(E14/'SHEET-4'!E29)*1000</f>
        <v>856.9876682290934</v>
      </c>
      <c r="P29" s="67">
        <f>(F14/'SHEET-4'!F29)*1000</f>
        <v>839.87852935854846</v>
      </c>
      <c r="Q29" s="67">
        <f>(G14/'SHEET-4'!G29)*1000</f>
        <v>802.64325281538186</v>
      </c>
      <c r="R29" s="68"/>
    </row>
    <row r="30" spans="1:18" ht="21.6" customHeight="1" x14ac:dyDescent="0.4">
      <c r="A30" s="52">
        <v>2</v>
      </c>
      <c r="B30" s="53" t="s">
        <v>82</v>
      </c>
      <c r="C30" s="69" t="s">
        <v>21</v>
      </c>
      <c r="D30" s="134">
        <v>0</v>
      </c>
      <c r="E30" s="152">
        <v>0</v>
      </c>
      <c r="F30" s="244">
        <v>0</v>
      </c>
      <c r="G30" s="209">
        <v>0</v>
      </c>
      <c r="H30" s="177" t="e">
        <f t="shared" ref="H30:I40" si="1">(D30-F30)/F30</f>
        <v>#DIV/0!</v>
      </c>
      <c r="I30" s="178" t="e">
        <f t="shared" si="1"/>
        <v>#DIV/0!</v>
      </c>
      <c r="N30" s="67" t="e">
        <f>(D15/'SHEET-4'!D30)*1000</f>
        <v>#DIV/0!</v>
      </c>
      <c r="O30" s="67" t="e">
        <f>(E15/'SHEET-4'!E30)*1000</f>
        <v>#DIV/0!</v>
      </c>
      <c r="P30" s="67" t="e">
        <f>(F15/'SHEET-4'!F30)*1000</f>
        <v>#DIV/0!</v>
      </c>
      <c r="R30" s="68"/>
    </row>
    <row r="31" spans="1:18" ht="21.6" customHeight="1" x14ac:dyDescent="0.4">
      <c r="A31" s="52">
        <v>3</v>
      </c>
      <c r="B31" s="53" t="s">
        <v>7</v>
      </c>
      <c r="C31" s="69" t="s">
        <v>21</v>
      </c>
      <c r="D31" s="134">
        <v>0</v>
      </c>
      <c r="E31" s="152">
        <v>0</v>
      </c>
      <c r="F31" s="244">
        <v>0</v>
      </c>
      <c r="G31" s="209">
        <v>0</v>
      </c>
      <c r="H31" s="140">
        <v>0</v>
      </c>
      <c r="I31" s="141">
        <v>0</v>
      </c>
      <c r="N31" s="67" t="e">
        <f>(D16/'SHEET-4'!D31)*1000</f>
        <v>#DIV/0!</v>
      </c>
      <c r="O31" s="67" t="e">
        <f>(E16/'SHEET-4'!E31)*1000</f>
        <v>#DIV/0!</v>
      </c>
      <c r="P31" s="67" t="e">
        <f>(F16/'SHEET-4'!F31)*1000</f>
        <v>#DIV/0!</v>
      </c>
      <c r="R31" s="68"/>
    </row>
    <row r="32" spans="1:18" ht="24" customHeight="1" x14ac:dyDescent="0.4">
      <c r="A32" s="52">
        <v>4</v>
      </c>
      <c r="B32" s="53" t="s">
        <v>8</v>
      </c>
      <c r="C32" s="69" t="s">
        <v>21</v>
      </c>
      <c r="D32" s="134">
        <f>D17/'SHEET-4'!D32*1000</f>
        <v>961.0900459783843</v>
      </c>
      <c r="E32" s="211">
        <f>E17/'SHEET-4'!E32*1000</f>
        <v>856.9876682290934</v>
      </c>
      <c r="F32" s="244">
        <f>F17/'SHEET-4'!F32*1000</f>
        <v>839.87852935854846</v>
      </c>
      <c r="G32" s="244">
        <f>G17/'SHEET-4'!G32*1000</f>
        <v>802.64325281538186</v>
      </c>
      <c r="H32" s="140">
        <f t="shared" si="1"/>
        <v>0.14432029440306124</v>
      </c>
      <c r="I32" s="141">
        <f t="shared" si="1"/>
        <v>6.7706811492018418E-2</v>
      </c>
      <c r="N32" s="67">
        <f>(D17/'SHEET-4'!D32)*1000</f>
        <v>961.0900459783843</v>
      </c>
      <c r="O32" s="67">
        <f>(E17/'SHEET-4'!E32)*1000</f>
        <v>856.9876682290934</v>
      </c>
      <c r="P32" s="67">
        <f>(F17/'SHEET-4'!F32)*1000</f>
        <v>839.87852935854846</v>
      </c>
      <c r="R32" s="68"/>
    </row>
    <row r="33" spans="1:18" ht="21.6" customHeight="1" x14ac:dyDescent="0.4">
      <c r="A33" s="52">
        <v>5</v>
      </c>
      <c r="B33" s="53" t="s">
        <v>2</v>
      </c>
      <c r="C33" s="69" t="s">
        <v>21</v>
      </c>
      <c r="D33" s="213">
        <f>D18/'SHEET-4'!D33*1000*0.8</f>
        <v>559.19768100489796</v>
      </c>
      <c r="E33" s="213">
        <f>E18/'SHEET-4'!E33*1000*0.8</f>
        <v>558.19499258528788</v>
      </c>
      <c r="F33" s="213">
        <f>F18/'SHEET-4'!F33*1000*0.8</f>
        <v>626.24073055269139</v>
      </c>
      <c r="G33" s="213">
        <f>G18/'SHEET-4'!G33*1000*0.8</f>
        <v>498.40082226781124</v>
      </c>
      <c r="H33" s="214">
        <f t="shared" si="1"/>
        <v>-0.1070563543329804</v>
      </c>
      <c r="I33" s="141">
        <f t="shared" si="1"/>
        <v>0.1199720539091462</v>
      </c>
      <c r="N33" s="67">
        <f>(D18/'SHEET-4'!D33)*1000</f>
        <v>698.99710125612239</v>
      </c>
      <c r="O33" s="67">
        <f>(E18/'SHEET-4'!E33)*1000</f>
        <v>697.74374073160982</v>
      </c>
      <c r="P33" s="67">
        <f>(F18/'SHEET-4'!F33)*1000</f>
        <v>782.80091319086421</v>
      </c>
      <c r="R33" s="68"/>
    </row>
    <row r="34" spans="1:18" ht="21.6" customHeight="1" x14ac:dyDescent="0.4">
      <c r="A34" s="52">
        <v>6</v>
      </c>
      <c r="B34" s="53" t="s">
        <v>3</v>
      </c>
      <c r="C34" s="69" t="s">
        <v>21</v>
      </c>
      <c r="D34" s="372">
        <f>D19/'SHEET-4'!D34*1000</f>
        <v>889.08164371679504</v>
      </c>
      <c r="E34" s="372">
        <f>E19/'SHEET-4'!E34*1000</f>
        <v>888.28157484715962</v>
      </c>
      <c r="F34" s="372">
        <v>770.45</v>
      </c>
      <c r="G34" s="372">
        <v>793.37</v>
      </c>
      <c r="H34" s="370">
        <f t="shared" si="1"/>
        <v>0.15397708315503275</v>
      </c>
      <c r="I34" s="371">
        <f t="shared" si="1"/>
        <v>0.11963090972328121</v>
      </c>
      <c r="N34" s="67">
        <f>(D19/'SHEET-4'!D34)*1000</f>
        <v>889.08164371679504</v>
      </c>
      <c r="O34" s="67">
        <f>(E19/'SHEET-4'!E34)*1000</f>
        <v>888.28157484715962</v>
      </c>
      <c r="P34" s="67">
        <f>(F19/'SHEET-4'!F34)*1000</f>
        <v>843.25431788972594</v>
      </c>
      <c r="R34" s="68"/>
    </row>
    <row r="35" spans="1:18" ht="21.6" customHeight="1" x14ac:dyDescent="0.4">
      <c r="A35" s="52">
        <v>7</v>
      </c>
      <c r="B35" s="53" t="s">
        <v>1</v>
      </c>
      <c r="C35" s="69" t="s">
        <v>21</v>
      </c>
      <c r="D35" s="372"/>
      <c r="E35" s="372"/>
      <c r="F35" s="372"/>
      <c r="G35" s="372"/>
      <c r="H35" s="370"/>
      <c r="I35" s="371"/>
      <c r="N35" s="67" t="e">
        <f>(D20/'SHEET-4'!D35)*1000</f>
        <v>#DIV/0!</v>
      </c>
      <c r="O35" s="67" t="e">
        <f>(E20/'SHEET-4'!E35)*1000</f>
        <v>#DIV/0!</v>
      </c>
      <c r="P35" s="67" t="e">
        <f>(F20/'SHEET-4'!F35)*1000</f>
        <v>#DIV/0!</v>
      </c>
      <c r="R35" s="68"/>
    </row>
    <row r="36" spans="1:18" ht="21.6" customHeight="1" x14ac:dyDescent="0.4">
      <c r="A36" s="52">
        <v>8</v>
      </c>
      <c r="B36" s="53" t="s">
        <v>119</v>
      </c>
      <c r="C36" s="69" t="s">
        <v>21</v>
      </c>
      <c r="D36" s="134">
        <f>D21/'SHEET-4'!D36*1000</f>
        <v>624.86855941114618</v>
      </c>
      <c r="E36" s="211">
        <f>E21/'SHEET-4'!E36*1000</f>
        <v>735.64945712993722</v>
      </c>
      <c r="F36" s="244">
        <f>F21/'SHEET-4'!F36*1000</f>
        <v>775.17485997629342</v>
      </c>
      <c r="G36" s="244">
        <f>G21/'SHEET-4'!G36*1000</f>
        <v>732.32103842280208</v>
      </c>
      <c r="H36" s="140">
        <f t="shared" si="1"/>
        <v>-0.19389986482500729</v>
      </c>
      <c r="I36" s="141">
        <f t="shared" si="1"/>
        <v>4.5450267471538837E-3</v>
      </c>
      <c r="N36" s="67">
        <f>(D21/'SHEET-4'!D36)*1000</f>
        <v>624.86855941114618</v>
      </c>
      <c r="O36" s="67">
        <f>(E21/'SHEET-4'!E36)*1000</f>
        <v>735.64945712993722</v>
      </c>
      <c r="P36" s="67">
        <f>(F21/'SHEET-4'!F36)*1000</f>
        <v>775.17485997629342</v>
      </c>
      <c r="R36" s="68"/>
    </row>
    <row r="37" spans="1:18" ht="24" customHeight="1" x14ac:dyDescent="0.4">
      <c r="A37" s="52">
        <v>9</v>
      </c>
      <c r="B37" s="53" t="s">
        <v>10</v>
      </c>
      <c r="C37" s="69" t="s">
        <v>21</v>
      </c>
      <c r="D37" s="134">
        <f>D22/'SHEET-4'!D37*1000</f>
        <v>761.93379862719087</v>
      </c>
      <c r="E37" s="152">
        <f>E22/'SHEET-4'!E37*1000</f>
        <v>766.6494806439523</v>
      </c>
      <c r="F37" s="244">
        <v>777.23</v>
      </c>
      <c r="G37" s="209">
        <v>692.77</v>
      </c>
      <c r="H37" s="140">
        <f t="shared" si="1"/>
        <v>-1.9680405250452442E-2</v>
      </c>
      <c r="I37" s="141">
        <f t="shared" si="1"/>
        <v>0.10664359115428255</v>
      </c>
      <c r="N37" s="67">
        <f>(D22/'SHEET-4'!D37)*1000</f>
        <v>761.93379862719087</v>
      </c>
      <c r="O37" s="67">
        <f>(E22/'SHEET-4'!E37)*1000</f>
        <v>766.6494806439523</v>
      </c>
      <c r="P37" s="67">
        <f>(F22/'SHEET-4'!F37)*1000</f>
        <v>777.22759727914149</v>
      </c>
      <c r="R37" s="68"/>
    </row>
    <row r="38" spans="1:18" ht="21.6" customHeight="1" x14ac:dyDescent="0.4">
      <c r="A38" s="52">
        <v>10</v>
      </c>
      <c r="B38" s="53" t="s">
        <v>5</v>
      </c>
      <c r="C38" s="69" t="s">
        <v>21</v>
      </c>
      <c r="D38" s="213">
        <f>D23/'SHEET-4'!D38*1000</f>
        <v>287.61935242972208</v>
      </c>
      <c r="E38" s="213">
        <f>E23/'SHEET-4'!E38*1000</f>
        <v>378.11730345894813</v>
      </c>
      <c r="F38" s="213">
        <f>F23/'SHEET-4'!F38*1000</f>
        <v>489.84450223276889</v>
      </c>
      <c r="G38" s="213">
        <f>G23/'SHEET-4'!G38*1000</f>
        <v>372.65603319545937</v>
      </c>
      <c r="H38" s="214">
        <f t="shared" si="1"/>
        <v>-0.41283539752162324</v>
      </c>
      <c r="I38" s="141">
        <f t="shared" si="1"/>
        <v>1.4654989526559742E-2</v>
      </c>
      <c r="N38" s="67">
        <f>(D23/'SHEET-4'!D38)*1000</f>
        <v>287.61935242972208</v>
      </c>
      <c r="O38" s="67">
        <f>(E23/'SHEET-4'!E38)*1000</f>
        <v>378.11730345894813</v>
      </c>
      <c r="P38" s="67">
        <f>(F23/'SHEET-4'!F38)*1000</f>
        <v>489.84450223276889</v>
      </c>
      <c r="R38" s="68"/>
    </row>
    <row r="39" spans="1:18" ht="24" customHeight="1" x14ac:dyDescent="0.4">
      <c r="A39" s="52">
        <v>11</v>
      </c>
      <c r="B39" s="53" t="s">
        <v>11</v>
      </c>
      <c r="C39" s="69" t="s">
        <v>21</v>
      </c>
      <c r="D39" s="134">
        <f>D24/'SHEET-4'!D39*1000</f>
        <v>611.72986182276838</v>
      </c>
      <c r="E39" s="152">
        <f>E24/'SHEET-4'!E39*1000</f>
        <v>685.09450200906315</v>
      </c>
      <c r="F39" s="244">
        <v>688.61</v>
      </c>
      <c r="G39" s="209">
        <v>618.5</v>
      </c>
      <c r="H39" s="140">
        <f t="shared" si="1"/>
        <v>-0.11164539895910838</v>
      </c>
      <c r="I39" s="141">
        <f t="shared" si="1"/>
        <v>0.10767098142128237</v>
      </c>
      <c r="N39" s="67">
        <f>(D24/'SHEET-4'!D39)*1000</f>
        <v>611.72986182276838</v>
      </c>
      <c r="O39" s="67">
        <f>(E24/'SHEET-4'!E39)*1000</f>
        <v>685.09450200906315</v>
      </c>
      <c r="P39" s="67">
        <f>(F24/'SHEET-4'!F39)*1000</f>
        <v>688.61386543669767</v>
      </c>
      <c r="R39" s="68"/>
    </row>
    <row r="40" spans="1:18" ht="31.5" customHeight="1" thickBot="1" x14ac:dyDescent="0.45">
      <c r="A40" s="57">
        <v>12</v>
      </c>
      <c r="B40" s="58" t="s">
        <v>12</v>
      </c>
      <c r="C40" s="70" t="s">
        <v>21</v>
      </c>
      <c r="D40" s="172">
        <f>D25/'SHEET-4'!D40*1000</f>
        <v>761.95382156405879</v>
      </c>
      <c r="E40" s="45">
        <f>E25/'SHEET-4'!E40*1000</f>
        <v>761.99756729676676</v>
      </c>
      <c r="F40" s="172">
        <v>757.52</v>
      </c>
      <c r="G40" s="45">
        <v>697.73</v>
      </c>
      <c r="H40" s="142">
        <f t="shared" si="1"/>
        <v>5.8530752508960861E-3</v>
      </c>
      <c r="I40" s="143">
        <f t="shared" si="1"/>
        <v>9.2109508401196361E-2</v>
      </c>
      <c r="N40" s="67">
        <f>(D25/'SHEET-4'!D40)*1000</f>
        <v>761.95382156405879</v>
      </c>
      <c r="O40" s="67">
        <f>(E25/'SHEET-4'!E40)*1000</f>
        <v>761.99756729676676</v>
      </c>
      <c r="P40" s="67">
        <f>(F25/'SHEET-4'!F40)*1000</f>
        <v>757.51717659458063</v>
      </c>
      <c r="R40" s="68"/>
    </row>
    <row r="41" spans="1:18" ht="23.25" x14ac:dyDescent="0.35">
      <c r="P41" s="68"/>
    </row>
    <row r="42" spans="1:18" ht="23.25" x14ac:dyDescent="0.35">
      <c r="P42" s="68"/>
    </row>
    <row r="43" spans="1:18" ht="12.75" customHeight="1" x14ac:dyDescent="0.35">
      <c r="A43" s="329"/>
      <c r="B43" s="329"/>
      <c r="P43" s="68"/>
    </row>
    <row r="44" spans="1:18" ht="23.25" x14ac:dyDescent="0.35">
      <c r="P44" s="68"/>
    </row>
    <row r="49" spans="4:6" ht="26.25" x14ac:dyDescent="0.4">
      <c r="D49" s="71"/>
    </row>
    <row r="50" spans="4:6" ht="26.25" x14ac:dyDescent="0.4">
      <c r="D50" s="71"/>
    </row>
    <row r="51" spans="4:6" ht="26.25" x14ac:dyDescent="0.4">
      <c r="D51" s="72"/>
    </row>
    <row r="55" spans="4:6" ht="23.25" x14ac:dyDescent="0.35">
      <c r="F55" s="56"/>
    </row>
    <row r="56" spans="4:6" ht="23.25" x14ac:dyDescent="0.35">
      <c r="F56" s="56"/>
    </row>
    <row r="57" spans="4:6" ht="23.25" x14ac:dyDescent="0.35">
      <c r="F57" s="56"/>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76"/>
  <sheetViews>
    <sheetView view="pageBreakPreview" topLeftCell="A19" zoomScale="60" zoomScaleNormal="60" workbookViewId="0">
      <selection activeCell="D44" sqref="D44"/>
    </sheetView>
  </sheetViews>
  <sheetFormatPr defaultRowHeight="12.75" x14ac:dyDescent="0.2"/>
  <cols>
    <col min="1" max="1" width="8" customWidth="1"/>
    <col min="2" max="2" width="65.85546875" customWidth="1"/>
    <col min="3" max="3" width="22" customWidth="1"/>
    <col min="4" max="4" width="24.7109375" style="215" customWidth="1"/>
    <col min="5" max="5" width="25.5703125" style="215" customWidth="1"/>
    <col min="6" max="6" width="24.140625" style="215" customWidth="1"/>
    <col min="7" max="7" width="25.5703125" style="215" customWidth="1"/>
    <col min="8" max="9" width="21.85546875" bestFit="1" customWidth="1"/>
    <col min="14" max="14" width="39.42578125" customWidth="1"/>
  </cols>
  <sheetData>
    <row r="2" spans="1:10" ht="30" x14ac:dyDescent="0.2">
      <c r="I2" s="37" t="s">
        <v>226</v>
      </c>
    </row>
    <row r="5" spans="1:10" ht="30" x14ac:dyDescent="0.45">
      <c r="A5" s="373" t="s">
        <v>0</v>
      </c>
      <c r="B5" s="373"/>
      <c r="C5" s="373"/>
      <c r="D5" s="373"/>
      <c r="E5" s="373"/>
      <c r="F5" s="373"/>
      <c r="G5" s="373"/>
      <c r="H5" s="373"/>
      <c r="I5" s="373"/>
      <c r="J5" s="5"/>
    </row>
    <row r="6" spans="1:10" ht="8.25" customHeight="1" x14ac:dyDescent="0.2">
      <c r="A6" s="5"/>
      <c r="B6" s="5"/>
      <c r="C6" s="5"/>
      <c r="D6" s="216"/>
      <c r="E6" s="216"/>
      <c r="F6" s="216"/>
      <c r="G6" s="216"/>
      <c r="H6" s="5"/>
      <c r="I6" s="5"/>
      <c r="J6" s="5"/>
    </row>
    <row r="7" spans="1:10" ht="30" x14ac:dyDescent="0.2">
      <c r="A7" s="375" t="s">
        <v>20</v>
      </c>
      <c r="B7" s="375"/>
      <c r="C7" s="375"/>
      <c r="D7" s="375"/>
      <c r="E7" s="375"/>
      <c r="F7" s="375"/>
      <c r="G7" s="375"/>
      <c r="H7" s="375"/>
      <c r="I7" s="375"/>
      <c r="J7" s="5"/>
    </row>
    <row r="8" spans="1:10" ht="8.25" customHeight="1" x14ac:dyDescent="0.2">
      <c r="A8" s="5"/>
      <c r="B8" s="5"/>
      <c r="C8" s="5"/>
      <c r="D8" s="216"/>
      <c r="E8" s="216"/>
      <c r="F8" s="216"/>
      <c r="G8" s="216"/>
      <c r="H8" s="5"/>
      <c r="I8" s="5"/>
      <c r="J8" s="5"/>
    </row>
    <row r="9" spans="1:10" ht="27.75" x14ac:dyDescent="0.2">
      <c r="A9" s="374" t="s">
        <v>40</v>
      </c>
      <c r="B9" s="374"/>
      <c r="C9" s="374"/>
      <c r="D9" s="374"/>
      <c r="E9" s="374"/>
      <c r="F9" s="374"/>
      <c r="G9" s="374"/>
      <c r="H9" s="374"/>
      <c r="I9" s="374"/>
      <c r="J9" s="5"/>
    </row>
    <row r="10" spans="1:10" ht="13.5" thickBot="1" x14ac:dyDescent="0.25">
      <c r="A10" s="5"/>
      <c r="B10" s="5"/>
      <c r="C10" s="5"/>
      <c r="D10" s="216"/>
      <c r="E10" s="216"/>
      <c r="F10" s="216"/>
      <c r="G10" s="216"/>
      <c r="H10" s="5"/>
      <c r="I10" s="5"/>
      <c r="J10" s="5"/>
    </row>
    <row r="11" spans="1:10" ht="18" x14ac:dyDescent="0.2">
      <c r="A11" s="12"/>
      <c r="B11" s="39"/>
      <c r="C11" s="39"/>
      <c r="D11" s="378" t="s">
        <v>16</v>
      </c>
      <c r="E11" s="378"/>
      <c r="F11" s="378" t="s">
        <v>66</v>
      </c>
      <c r="G11" s="378"/>
      <c r="H11" s="376" t="s">
        <v>17</v>
      </c>
      <c r="I11" s="377"/>
      <c r="J11" s="5"/>
    </row>
    <row r="12" spans="1:10" ht="18" x14ac:dyDescent="0.2">
      <c r="A12" s="13"/>
      <c r="B12" s="40"/>
      <c r="C12" s="40"/>
      <c r="D12" s="217" t="s">
        <v>14</v>
      </c>
      <c r="E12" s="217" t="s">
        <v>15</v>
      </c>
      <c r="F12" s="217" t="s">
        <v>14</v>
      </c>
      <c r="G12" s="217" t="s">
        <v>15</v>
      </c>
      <c r="H12" s="384" t="s">
        <v>14</v>
      </c>
      <c r="I12" s="386" t="s">
        <v>15</v>
      </c>
      <c r="J12" s="5"/>
    </row>
    <row r="13" spans="1:10" ht="27" customHeight="1" thickBot="1" x14ac:dyDescent="0.25">
      <c r="A13" s="15" t="s">
        <v>38</v>
      </c>
      <c r="B13" s="16" t="s">
        <v>39</v>
      </c>
      <c r="C13" s="1"/>
      <c r="D13" s="348" t="str">
        <f>+'SHEET-5'!D13:E13</f>
        <v>Oct-2023 to December-2023</v>
      </c>
      <c r="E13" s="348"/>
      <c r="F13" s="348" t="str">
        <f>+'SHEET-5'!F13:G13</f>
        <v>Oct-2022 to December-2022</v>
      </c>
      <c r="G13" s="348"/>
      <c r="H13" s="385"/>
      <c r="I13" s="387"/>
      <c r="J13" s="5"/>
    </row>
    <row r="14" spans="1:10" ht="23.25" x14ac:dyDescent="0.2">
      <c r="A14" s="111">
        <v>1</v>
      </c>
      <c r="B14" s="112" t="s">
        <v>4</v>
      </c>
      <c r="C14" s="113" t="s">
        <v>35</v>
      </c>
      <c r="D14" s="218">
        <v>94.23721156479219</v>
      </c>
      <c r="E14" s="219">
        <v>92.725069208164427</v>
      </c>
      <c r="F14" s="218">
        <v>92.945335253562817</v>
      </c>
      <c r="G14" s="219">
        <v>92.848881940726073</v>
      </c>
      <c r="H14" s="130">
        <f>(D14-F14)/F14</f>
        <v>1.3899313050031227E-2</v>
      </c>
      <c r="I14" s="131">
        <f>(E14-G14)/G14</f>
        <v>-1.3334865210405768E-3</v>
      </c>
      <c r="J14" s="5"/>
    </row>
    <row r="15" spans="1:10" ht="23.25" x14ac:dyDescent="0.2">
      <c r="A15" s="13">
        <v>2</v>
      </c>
      <c r="B15" s="14" t="s">
        <v>82</v>
      </c>
      <c r="C15" s="22" t="s">
        <v>35</v>
      </c>
      <c r="D15" s="220">
        <v>0</v>
      </c>
      <c r="E15" s="219">
        <v>0</v>
      </c>
      <c r="F15" s="220">
        <v>0</v>
      </c>
      <c r="G15" s="219">
        <v>0</v>
      </c>
      <c r="H15" s="179" t="e">
        <f t="shared" ref="H15:H18" si="0">(D15-F15)/F15</f>
        <v>#DIV/0!</v>
      </c>
      <c r="I15" s="180" t="e">
        <f t="shared" ref="I15:I25" si="1">(E15-G15)/G15</f>
        <v>#DIV/0!</v>
      </c>
      <c r="J15" s="5"/>
    </row>
    <row r="16" spans="1:10" ht="23.25" x14ac:dyDescent="0.2">
      <c r="A16" s="13">
        <v>3</v>
      </c>
      <c r="B16" s="14" t="s">
        <v>7</v>
      </c>
      <c r="C16" s="22" t="s">
        <v>35</v>
      </c>
      <c r="D16" s="220">
        <v>0</v>
      </c>
      <c r="E16" s="219">
        <v>0</v>
      </c>
      <c r="F16" s="220">
        <v>0</v>
      </c>
      <c r="G16" s="219">
        <v>0</v>
      </c>
      <c r="H16" s="130">
        <v>0</v>
      </c>
      <c r="I16" s="127">
        <v>0</v>
      </c>
      <c r="J16" s="5"/>
    </row>
    <row r="17" spans="1:16" ht="23.25" x14ac:dyDescent="0.2">
      <c r="A17" s="13">
        <v>4</v>
      </c>
      <c r="B17" s="14" t="s">
        <v>8</v>
      </c>
      <c r="C17" s="22" t="s">
        <v>35</v>
      </c>
      <c r="D17" s="220">
        <f>SUM(D14:D16)</f>
        <v>94.23721156479219</v>
      </c>
      <c r="E17" s="220">
        <f>SUM(E14:E16)</f>
        <v>92.725069208164427</v>
      </c>
      <c r="F17" s="220">
        <f>SUM(F14:F16)</f>
        <v>92.945335253562817</v>
      </c>
      <c r="G17" s="220">
        <f>SUM(G14:G16)</f>
        <v>92.848881940726073</v>
      </c>
      <c r="H17" s="130">
        <f t="shared" si="0"/>
        <v>1.3899313050031227E-2</v>
      </c>
      <c r="I17" s="127">
        <f t="shared" si="1"/>
        <v>-1.3334865210405768E-3</v>
      </c>
      <c r="J17" s="5"/>
    </row>
    <row r="18" spans="1:16" ht="23.25" x14ac:dyDescent="0.2">
      <c r="A18" s="13">
        <v>5</v>
      </c>
      <c r="B18" s="14" t="s">
        <v>2</v>
      </c>
      <c r="C18" s="22" t="s">
        <v>35</v>
      </c>
      <c r="D18" s="221">
        <v>18.780034720155392</v>
      </c>
      <c r="E18" s="219">
        <v>17.838907394888306</v>
      </c>
      <c r="F18" s="221">
        <v>18.98314469240086</v>
      </c>
      <c r="G18" s="219">
        <v>17.424438806500106</v>
      </c>
      <c r="H18" s="130">
        <f t="shared" si="0"/>
        <v>-1.0699490286600123E-2</v>
      </c>
      <c r="I18" s="127">
        <f t="shared" si="1"/>
        <v>2.3786624808460641E-2</v>
      </c>
      <c r="J18" s="5"/>
    </row>
    <row r="19" spans="1:16" ht="18" customHeight="1" x14ac:dyDescent="0.2">
      <c r="A19" s="13">
        <v>6</v>
      </c>
      <c r="B19" s="14" t="s">
        <v>3</v>
      </c>
      <c r="C19" s="22" t="s">
        <v>35</v>
      </c>
      <c r="D19" s="383">
        <v>82.669220652315516</v>
      </c>
      <c r="E19" s="379">
        <v>79.824999045336355</v>
      </c>
      <c r="F19" s="383">
        <v>81.335564637032178</v>
      </c>
      <c r="G19" s="379">
        <v>78.58165496162303</v>
      </c>
      <c r="H19" s="388">
        <f t="shared" ref="H19" si="2">(D19-F19)/F19</f>
        <v>1.6396960188755159E-2</v>
      </c>
      <c r="I19" s="389">
        <f t="shared" si="1"/>
        <v>1.582231990813298E-2</v>
      </c>
      <c r="J19" s="5"/>
    </row>
    <row r="20" spans="1:16" ht="18" customHeight="1" x14ac:dyDescent="0.2">
      <c r="A20" s="13">
        <v>7</v>
      </c>
      <c r="B20" s="14" t="s">
        <v>1</v>
      </c>
      <c r="C20" s="22" t="s">
        <v>35</v>
      </c>
      <c r="D20" s="383"/>
      <c r="E20" s="379"/>
      <c r="F20" s="383"/>
      <c r="G20" s="379"/>
      <c r="H20" s="388"/>
      <c r="I20" s="389"/>
      <c r="J20" s="5"/>
      <c r="P20" s="2"/>
    </row>
    <row r="21" spans="1:16" ht="23.25" x14ac:dyDescent="0.2">
      <c r="A21" s="13">
        <v>8</v>
      </c>
      <c r="B21" s="14" t="s">
        <v>9</v>
      </c>
      <c r="C21" s="22" t="s">
        <v>35</v>
      </c>
      <c r="D21" s="221">
        <v>3.4583454362299468</v>
      </c>
      <c r="E21" s="219">
        <v>3.4755450748645917</v>
      </c>
      <c r="F21" s="221">
        <v>3.4883152801980724</v>
      </c>
      <c r="G21" s="219">
        <v>3.4730345731122698</v>
      </c>
      <c r="H21" s="130">
        <f t="shared" ref="H21:H25" si="3">(D21-F21)/F21</f>
        <v>-8.5914951949021597E-3</v>
      </c>
      <c r="I21" s="127">
        <f t="shared" si="1"/>
        <v>7.2285538755008827E-4</v>
      </c>
      <c r="J21" s="5"/>
    </row>
    <row r="22" spans="1:16" ht="23.25" x14ac:dyDescent="0.2">
      <c r="A22" s="13">
        <v>9</v>
      </c>
      <c r="B22" s="14" t="s">
        <v>10</v>
      </c>
      <c r="C22" s="22" t="s">
        <v>35</v>
      </c>
      <c r="D22" s="220">
        <v>41.557352827532242</v>
      </c>
      <c r="E22" s="219">
        <v>39.749173247226125</v>
      </c>
      <c r="F22" s="220">
        <v>41.200123340858816</v>
      </c>
      <c r="G22" s="219">
        <v>38.578213315581749</v>
      </c>
      <c r="H22" s="130">
        <f t="shared" si="3"/>
        <v>8.6705926513369249E-3</v>
      </c>
      <c r="I22" s="127">
        <f t="shared" si="1"/>
        <v>3.0352881354705579E-2</v>
      </c>
      <c r="J22" s="5"/>
    </row>
    <row r="23" spans="1:16" ht="23.25" x14ac:dyDescent="0.2">
      <c r="A23" s="13">
        <v>10</v>
      </c>
      <c r="B23" s="14" t="s">
        <v>5</v>
      </c>
      <c r="C23" s="22" t="s">
        <v>35</v>
      </c>
      <c r="D23" s="221">
        <v>16.938811198641645</v>
      </c>
      <c r="E23" s="219">
        <v>16.546283680053971</v>
      </c>
      <c r="F23" s="221">
        <v>35.459459724012362</v>
      </c>
      <c r="G23" s="219">
        <v>35.400264919513702</v>
      </c>
      <c r="H23" s="130">
        <f t="shared" si="3"/>
        <v>-0.52230487067542497</v>
      </c>
      <c r="I23" s="127">
        <f t="shared" si="1"/>
        <v>-0.53259435437351332</v>
      </c>
      <c r="J23" s="5"/>
    </row>
    <row r="24" spans="1:16" ht="23.25" x14ac:dyDescent="0.2">
      <c r="A24" s="13">
        <v>11</v>
      </c>
      <c r="B24" s="14" t="s">
        <v>11</v>
      </c>
      <c r="C24" s="22" t="s">
        <v>35</v>
      </c>
      <c r="D24" s="220">
        <v>38.076111621100608</v>
      </c>
      <c r="E24" s="219">
        <v>36.594033932592851</v>
      </c>
      <c r="F24" s="220">
        <v>40.435760835052101</v>
      </c>
      <c r="G24" s="219">
        <v>38.147624998784842</v>
      </c>
      <c r="H24" s="130">
        <f t="shared" si="3"/>
        <v>-5.8355504267054846E-2</v>
      </c>
      <c r="I24" s="127">
        <f t="shared" si="1"/>
        <v>-4.0725761203783448E-2</v>
      </c>
      <c r="J24" s="5"/>
    </row>
    <row r="25" spans="1:16" ht="24" thickBot="1" x14ac:dyDescent="0.25">
      <c r="A25" s="15">
        <v>12</v>
      </c>
      <c r="B25" s="16" t="s">
        <v>12</v>
      </c>
      <c r="C25" s="23" t="s">
        <v>35</v>
      </c>
      <c r="D25" s="223">
        <v>67.196786058981999</v>
      </c>
      <c r="E25" s="223">
        <v>65.337673786668205</v>
      </c>
      <c r="F25" s="223">
        <v>67.760933083203966</v>
      </c>
      <c r="G25" s="223">
        <v>65.860463640323374</v>
      </c>
      <c r="H25" s="130">
        <f t="shared" si="3"/>
        <v>-8.3255498198238805E-3</v>
      </c>
      <c r="I25" s="126">
        <f t="shared" si="1"/>
        <v>-7.937840469970342E-3</v>
      </c>
      <c r="J25" s="5"/>
    </row>
    <row r="26" spans="1:16" ht="8.25" customHeight="1" x14ac:dyDescent="0.3">
      <c r="A26" s="6"/>
      <c r="B26" s="7"/>
      <c r="C26" s="8"/>
      <c r="D26" s="208"/>
      <c r="E26" s="208"/>
      <c r="F26" s="208"/>
      <c r="G26" s="208"/>
      <c r="H26" s="10"/>
      <c r="I26" s="11"/>
      <c r="J26" s="5"/>
    </row>
    <row r="27" spans="1:16" ht="27" customHeight="1" x14ac:dyDescent="0.3">
      <c r="A27" s="3" t="s">
        <v>6</v>
      </c>
      <c r="B27" s="9" t="s">
        <v>103</v>
      </c>
      <c r="C27" s="8"/>
      <c r="D27" s="208"/>
      <c r="E27" s="208"/>
      <c r="F27" s="208"/>
      <c r="G27" s="208"/>
      <c r="H27" s="10"/>
      <c r="I27" s="11"/>
      <c r="J27" s="5"/>
    </row>
    <row r="28" spans="1:16" ht="9" customHeight="1" thickBot="1" x14ac:dyDescent="0.35">
      <c r="A28" s="6"/>
      <c r="B28" s="7"/>
      <c r="C28" s="8"/>
      <c r="D28" s="208"/>
      <c r="E28" s="208"/>
      <c r="F28" s="208"/>
      <c r="G28" s="208"/>
      <c r="H28" s="10"/>
      <c r="I28" s="129"/>
      <c r="J28" s="5"/>
    </row>
    <row r="29" spans="1:16" ht="23.25" x14ac:dyDescent="0.2">
      <c r="A29" s="12">
        <v>1</v>
      </c>
      <c r="B29" s="17" t="s">
        <v>4</v>
      </c>
      <c r="C29" s="4" t="s">
        <v>35</v>
      </c>
      <c r="D29" s="224">
        <v>418.88434768097574</v>
      </c>
      <c r="E29" s="224">
        <v>418.95363844248897</v>
      </c>
      <c r="F29" s="224">
        <v>418.34046764982799</v>
      </c>
      <c r="G29" s="224">
        <v>418.01311696694256</v>
      </c>
      <c r="H29" s="123">
        <f>(D29-F29)/F29</f>
        <v>1.3000894563301145E-3</v>
      </c>
      <c r="I29" s="124">
        <f>(E29-G29)/G29</f>
        <v>2.2499807718253566E-3</v>
      </c>
      <c r="J29" s="5"/>
    </row>
    <row r="30" spans="1:16" ht="23.25" x14ac:dyDescent="0.2">
      <c r="A30" s="13">
        <v>2</v>
      </c>
      <c r="B30" s="14" t="s">
        <v>82</v>
      </c>
      <c r="C30" s="22" t="s">
        <v>35</v>
      </c>
      <c r="D30" s="220">
        <v>0</v>
      </c>
      <c r="E30" s="220">
        <v>0</v>
      </c>
      <c r="F30" s="220">
        <v>0</v>
      </c>
      <c r="G30" s="219">
        <v>0</v>
      </c>
      <c r="H30" s="176" t="e">
        <f t="shared" ref="H30:H40" si="4">(D30-F30)/F30</f>
        <v>#DIV/0!</v>
      </c>
      <c r="I30" s="180" t="e">
        <f t="shared" ref="I30:I40" si="5">(E30-G30)/G30</f>
        <v>#DIV/0!</v>
      </c>
      <c r="J30" s="5"/>
    </row>
    <row r="31" spans="1:16" ht="23.25" x14ac:dyDescent="0.2">
      <c r="A31" s="13">
        <v>3</v>
      </c>
      <c r="B31" s="14" t="s">
        <v>7</v>
      </c>
      <c r="C31" s="22" t="s">
        <v>35</v>
      </c>
      <c r="D31" s="220">
        <v>0</v>
      </c>
      <c r="E31" s="220">
        <v>0</v>
      </c>
      <c r="F31" s="220">
        <v>0</v>
      </c>
      <c r="G31" s="219">
        <v>0</v>
      </c>
      <c r="H31" s="128">
        <v>0</v>
      </c>
      <c r="I31" s="127">
        <v>0</v>
      </c>
      <c r="J31" s="5"/>
    </row>
    <row r="32" spans="1:16" ht="23.25" x14ac:dyDescent="0.2">
      <c r="A32" s="13">
        <v>4</v>
      </c>
      <c r="B32" s="14" t="s">
        <v>8</v>
      </c>
      <c r="C32" s="22" t="s">
        <v>35</v>
      </c>
      <c r="D32" s="220">
        <f>SUM(D29:D31)</f>
        <v>418.88434768097574</v>
      </c>
      <c r="E32" s="220">
        <f>SUM(E29:E31)</f>
        <v>418.95363844248897</v>
      </c>
      <c r="F32" s="220">
        <f>F29</f>
        <v>418.34046764982799</v>
      </c>
      <c r="G32" s="219">
        <f>G29</f>
        <v>418.01311696694256</v>
      </c>
      <c r="H32" s="128">
        <f t="shared" si="4"/>
        <v>1.3000894563301145E-3</v>
      </c>
      <c r="I32" s="127">
        <f t="shared" si="5"/>
        <v>2.2499807718253566E-3</v>
      </c>
      <c r="J32" s="5"/>
    </row>
    <row r="33" spans="1:10" ht="23.25" x14ac:dyDescent="0.2">
      <c r="A33" s="13">
        <v>5</v>
      </c>
      <c r="B33" s="14" t="s">
        <v>2</v>
      </c>
      <c r="C33" s="22" t="s">
        <v>35</v>
      </c>
      <c r="D33" s="220">
        <v>361.37186592435137</v>
      </c>
      <c r="E33" s="219">
        <v>363.2748817450597</v>
      </c>
      <c r="F33" s="220">
        <v>355.81020417687938</v>
      </c>
      <c r="G33" s="219">
        <v>361.90937657526729</v>
      </c>
      <c r="H33" s="128">
        <f t="shared" si="4"/>
        <v>1.5630978769532955E-2</v>
      </c>
      <c r="I33" s="127">
        <f t="shared" si="5"/>
        <v>3.7730582797111524E-3</v>
      </c>
      <c r="J33" s="5"/>
    </row>
    <row r="34" spans="1:10" ht="18" customHeight="1" x14ac:dyDescent="0.2">
      <c r="A34" s="13">
        <v>6</v>
      </c>
      <c r="B34" s="14" t="s">
        <v>3</v>
      </c>
      <c r="C34" s="22" t="s">
        <v>35</v>
      </c>
      <c r="D34" s="381">
        <v>461.53671170187687</v>
      </c>
      <c r="E34" s="379">
        <v>459.69796246521639</v>
      </c>
      <c r="F34" s="381">
        <v>462.67465899802619</v>
      </c>
      <c r="G34" s="379">
        <v>462.98253192584173</v>
      </c>
      <c r="H34" s="388">
        <f t="shared" si="4"/>
        <v>-2.4594977788791653E-3</v>
      </c>
      <c r="I34" s="389">
        <f t="shared" si="5"/>
        <v>-7.0943701633033552E-3</v>
      </c>
      <c r="J34" s="5"/>
    </row>
    <row r="35" spans="1:10" ht="18" customHeight="1" x14ac:dyDescent="0.2">
      <c r="A35" s="13">
        <v>7</v>
      </c>
      <c r="B35" s="14" t="s">
        <v>1</v>
      </c>
      <c r="C35" s="22" t="s">
        <v>35</v>
      </c>
      <c r="D35" s="382"/>
      <c r="E35" s="379" t="e">
        <v>#DIV/0!</v>
      </c>
      <c r="F35" s="382"/>
      <c r="G35" s="379" t="e">
        <v>#DIV/0!</v>
      </c>
      <c r="H35" s="388"/>
      <c r="I35" s="389"/>
      <c r="J35" s="5"/>
    </row>
    <row r="36" spans="1:10" ht="23.25" x14ac:dyDescent="0.2">
      <c r="A36" s="13">
        <v>8</v>
      </c>
      <c r="B36" s="14" t="s">
        <v>9</v>
      </c>
      <c r="C36" s="22" t="s">
        <v>35</v>
      </c>
      <c r="D36" s="220">
        <v>346.04476285013163</v>
      </c>
      <c r="E36" s="219">
        <v>336.66450637965698</v>
      </c>
      <c r="F36" s="220">
        <v>334.18340314387729</v>
      </c>
      <c r="G36" s="219">
        <v>336.75626515593859</v>
      </c>
      <c r="H36" s="128">
        <f t="shared" si="4"/>
        <v>3.549356309938477E-2</v>
      </c>
      <c r="I36" s="127">
        <f t="shared" si="5"/>
        <v>-2.7247830486277206E-4</v>
      </c>
      <c r="J36" s="5"/>
    </row>
    <row r="37" spans="1:10" ht="23.25" x14ac:dyDescent="0.2">
      <c r="A37" s="13">
        <v>9</v>
      </c>
      <c r="B37" s="14" t="s">
        <v>10</v>
      </c>
      <c r="C37" s="22" t="s">
        <v>35</v>
      </c>
      <c r="D37" s="220">
        <v>398.81056155560839</v>
      </c>
      <c r="E37" s="219">
        <v>397.12793841232099</v>
      </c>
      <c r="F37" s="220">
        <v>394.16305838599459</v>
      </c>
      <c r="G37" s="219">
        <v>396.75889183071848</v>
      </c>
      <c r="H37" s="128">
        <f t="shared" si="4"/>
        <v>1.1790813651193584E-2</v>
      </c>
      <c r="I37" s="127">
        <f t="shared" si="5"/>
        <v>9.3015327243116126E-4</v>
      </c>
      <c r="J37" s="5"/>
    </row>
    <row r="38" spans="1:10" ht="23.25" x14ac:dyDescent="0.2">
      <c r="A38" s="13">
        <v>10</v>
      </c>
      <c r="B38" s="14" t="s">
        <v>223</v>
      </c>
      <c r="C38" s="22" t="s">
        <v>35</v>
      </c>
      <c r="D38" s="220">
        <v>81.542492394230905</v>
      </c>
      <c r="E38" s="219">
        <v>84.036196351147439</v>
      </c>
      <c r="F38" s="220">
        <v>92.701907629965177</v>
      </c>
      <c r="G38" s="219">
        <v>86.060598528597254</v>
      </c>
      <c r="H38" s="128">
        <f t="shared" si="4"/>
        <v>-0.12037956414315554</v>
      </c>
      <c r="I38" s="127">
        <f t="shared" si="5"/>
        <v>-2.3522985106559795E-2</v>
      </c>
      <c r="J38" s="5"/>
    </row>
    <row r="39" spans="1:10" ht="23.25" x14ac:dyDescent="0.2">
      <c r="A39" s="13">
        <v>11</v>
      </c>
      <c r="B39" s="14" t="s">
        <v>11</v>
      </c>
      <c r="C39" s="22" t="s">
        <v>35</v>
      </c>
      <c r="D39" s="220">
        <v>340.91269549776649</v>
      </c>
      <c r="E39" s="219">
        <v>354.55358311039106</v>
      </c>
      <c r="F39" s="220">
        <v>354.02386612971083</v>
      </c>
      <c r="G39" s="219">
        <v>354.66158927220044</v>
      </c>
      <c r="H39" s="128">
        <f t="shared" si="4"/>
        <v>-3.7034708352516918E-2</v>
      </c>
      <c r="I39" s="127">
        <f t="shared" si="5"/>
        <v>-3.0453301140116143E-4</v>
      </c>
      <c r="J39" s="5"/>
    </row>
    <row r="40" spans="1:10" ht="24" thickBot="1" x14ac:dyDescent="0.25">
      <c r="A40" s="15"/>
      <c r="B40" s="16" t="s">
        <v>12</v>
      </c>
      <c r="C40" s="23" t="s">
        <v>35</v>
      </c>
      <c r="D40" s="223">
        <v>380.85231908269526</v>
      </c>
      <c r="E40" s="225">
        <v>387.53163149236968</v>
      </c>
      <c r="F40" s="223">
        <v>387.49323308640453</v>
      </c>
      <c r="G40" s="219">
        <v>386.75684197476198</v>
      </c>
      <c r="H40" s="125">
        <f t="shared" si="4"/>
        <v>-1.713814187363746E-2</v>
      </c>
      <c r="I40" s="126">
        <f t="shared" si="5"/>
        <v>2.003298800485759E-3</v>
      </c>
      <c r="J40" s="5"/>
    </row>
    <row r="41" spans="1:10" ht="15.75" customHeight="1" x14ac:dyDescent="0.3">
      <c r="A41" s="6"/>
      <c r="B41" s="7"/>
      <c r="C41" s="8"/>
      <c r="D41" s="226"/>
      <c r="E41" s="226"/>
      <c r="F41" s="226"/>
      <c r="G41" s="226"/>
      <c r="H41" s="10"/>
      <c r="I41" s="11"/>
      <c r="J41" s="5"/>
    </row>
    <row r="42" spans="1:10" ht="20.25" x14ac:dyDescent="0.3">
      <c r="A42" s="3" t="s">
        <v>45</v>
      </c>
      <c r="B42" s="9" t="s">
        <v>36</v>
      </c>
      <c r="C42" s="8"/>
      <c r="D42" s="226"/>
      <c r="E42" s="226"/>
      <c r="F42" s="226"/>
      <c r="G42" s="226"/>
      <c r="H42" s="10"/>
      <c r="I42" s="11"/>
      <c r="J42" s="5"/>
    </row>
    <row r="43" spans="1:10" ht="12" customHeight="1" thickBot="1" x14ac:dyDescent="0.35">
      <c r="A43" s="6"/>
      <c r="B43" s="7"/>
      <c r="C43" s="8"/>
      <c r="D43" s="226"/>
      <c r="E43" s="226"/>
      <c r="F43" s="226"/>
      <c r="G43" s="226"/>
      <c r="H43" s="10"/>
      <c r="I43" s="11"/>
      <c r="J43" s="5"/>
    </row>
    <row r="44" spans="1:10" ht="23.25" x14ac:dyDescent="0.2">
      <c r="A44" s="12">
        <v>1</v>
      </c>
      <c r="B44" s="17" t="s">
        <v>4</v>
      </c>
      <c r="C44" s="4" t="s">
        <v>37</v>
      </c>
      <c r="D44" s="227">
        <f>'SHEET-4'!D29/'SHEET-4'!D14*10^6</f>
        <v>443335.53937789542</v>
      </c>
      <c r="E44" s="227">
        <f>'SHEET-4'!E29/'SHEET-4'!E14*10^6</f>
        <v>1463964.5929847781</v>
      </c>
      <c r="F44" s="227">
        <f>'[36]SHEET-4'!F29/'[36]SHEET-4'!F14*10^6</f>
        <v>513635.80952380947</v>
      </c>
      <c r="G44" s="227">
        <f>'[36]SHEET-4'!G29/'[36]SHEET-4'!G14*10^6</f>
        <v>1454235.4285714284</v>
      </c>
      <c r="H44" s="210">
        <f>(D44-F44)/F44</f>
        <v>-0.13686793023852692</v>
      </c>
      <c r="I44" s="210">
        <f>(E44-G44)/G44</f>
        <v>6.6902265081708063E-3</v>
      </c>
      <c r="J44" s="5"/>
    </row>
    <row r="45" spans="1:10" ht="23.25" x14ac:dyDescent="0.2">
      <c r="A45" s="13">
        <v>2</v>
      </c>
      <c r="B45" s="14" t="s">
        <v>82</v>
      </c>
      <c r="C45" s="22" t="s">
        <v>37</v>
      </c>
      <c r="D45" s="227">
        <v>0</v>
      </c>
      <c r="E45" s="227">
        <v>0</v>
      </c>
      <c r="F45" s="227">
        <v>0</v>
      </c>
      <c r="G45" s="227">
        <v>0</v>
      </c>
      <c r="H45" s="176" t="e">
        <f t="shared" ref="H45:H55" si="6">(D45-F45)/F45</f>
        <v>#DIV/0!</v>
      </c>
      <c r="I45" s="176" t="e">
        <f t="shared" ref="I45:I54" si="7">(E45-G45)/G45</f>
        <v>#DIV/0!</v>
      </c>
      <c r="J45" s="5"/>
    </row>
    <row r="46" spans="1:10" ht="23.25" x14ac:dyDescent="0.2">
      <c r="A46" s="13">
        <v>3</v>
      </c>
      <c r="B46" s="14" t="s">
        <v>7</v>
      </c>
      <c r="C46" s="22" t="s">
        <v>37</v>
      </c>
      <c r="D46" s="205">
        <v>0</v>
      </c>
      <c r="E46" s="205">
        <f t="shared" ref="E46" si="8">D46</f>
        <v>0</v>
      </c>
      <c r="F46" s="205">
        <v>0</v>
      </c>
      <c r="G46" s="205">
        <f t="shared" ref="G46" si="9">F46</f>
        <v>0</v>
      </c>
      <c r="H46" s="210">
        <v>0</v>
      </c>
      <c r="I46" s="210">
        <v>0</v>
      </c>
      <c r="J46" s="5"/>
    </row>
    <row r="47" spans="1:10" ht="23.25" x14ac:dyDescent="0.2">
      <c r="A47" s="13">
        <v>4</v>
      </c>
      <c r="B47" s="14" t="s">
        <v>8</v>
      </c>
      <c r="C47" s="22" t="s">
        <v>37</v>
      </c>
      <c r="D47" s="227">
        <f>'SHEET-4'!D32/'SHEET-4'!D17*10^6</f>
        <v>443335.53937789542</v>
      </c>
      <c r="E47" s="227">
        <f>'SHEET-4'!E32/'SHEET-4'!E17*10^6</f>
        <v>1463964.5929847781</v>
      </c>
      <c r="F47" s="227">
        <f>'[36]SHEET-4'!F32/'[36]SHEET-4'!F17*10^6</f>
        <v>513635.80952380947</v>
      </c>
      <c r="G47" s="227">
        <f>'[36]SHEET-4'!G32/'[36]SHEET-4'!G17*10^6</f>
        <v>1454235.4285714284</v>
      </c>
      <c r="H47" s="210">
        <f t="shared" si="6"/>
        <v>-0.13686793023852692</v>
      </c>
      <c r="I47" s="210">
        <f t="shared" si="7"/>
        <v>6.6902265081708063E-3</v>
      </c>
      <c r="J47" s="5"/>
    </row>
    <row r="48" spans="1:10" ht="23.25" x14ac:dyDescent="0.2">
      <c r="A48" s="13">
        <v>5</v>
      </c>
      <c r="B48" s="14" t="s">
        <v>2</v>
      </c>
      <c r="C48" s="22" t="s">
        <v>37</v>
      </c>
      <c r="D48" s="227">
        <f>'SHEET-4'!D33/'SHEET-4'!D18*10^6</f>
        <v>206.91364442193893</v>
      </c>
      <c r="E48" s="227">
        <f>'SHEET-4'!E33/'SHEET-4'!E18*10^6</f>
        <v>829.14129768974124</v>
      </c>
      <c r="F48" s="227">
        <f>'[36]SHEET-4'!F33/'[36]SHEET-4'!F18*10^6</f>
        <v>192.5729981172415</v>
      </c>
      <c r="G48" s="227">
        <f>'[36]SHEET-4'!G33/'[36]SHEET-4'!G18*10^6</f>
        <v>809.29542101089658</v>
      </c>
      <c r="H48" s="210">
        <f t="shared" si="6"/>
        <v>7.4468624599003316E-2</v>
      </c>
      <c r="I48" s="210">
        <f t="shared" si="7"/>
        <v>2.4522413155451981E-2</v>
      </c>
      <c r="J48" s="5"/>
    </row>
    <row r="49" spans="1:10" ht="18" customHeight="1" x14ac:dyDescent="0.2">
      <c r="A49" s="13">
        <v>6</v>
      </c>
      <c r="B49" s="14" t="s">
        <v>3</v>
      </c>
      <c r="C49" s="22" t="s">
        <v>37</v>
      </c>
      <c r="D49" s="380">
        <f>'SHEET-4'!D34/'SHEET-4'!D19*10^6</f>
        <v>1107.8226234604231</v>
      </c>
      <c r="E49" s="380">
        <f>'SHEET-4'!E34/'SHEET-4'!E19*10^6</f>
        <v>3541.5995022425509</v>
      </c>
      <c r="F49" s="380">
        <f>'[36]SHEET-4'!F34/'[36]SHEET-4'!F19*10^6</f>
        <v>1095.7433114328674</v>
      </c>
      <c r="G49" s="380">
        <f>'[36]SHEET-4'!G34/'[36]SHEET-4'!G19*10^6</f>
        <v>3548.7225300187429</v>
      </c>
      <c r="H49" s="388">
        <f t="shared" si="6"/>
        <v>1.1023851938242724E-2</v>
      </c>
      <c r="I49" s="388">
        <f t="shared" si="7"/>
        <v>-2.0072089930779553E-3</v>
      </c>
      <c r="J49" s="5"/>
    </row>
    <row r="50" spans="1:10" ht="18" customHeight="1" x14ac:dyDescent="0.2">
      <c r="A50" s="13">
        <v>7</v>
      </c>
      <c r="B50" s="14" t="s">
        <v>1</v>
      </c>
      <c r="C50" s="22" t="s">
        <v>37</v>
      </c>
      <c r="D50" s="380"/>
      <c r="E50" s="380"/>
      <c r="F50" s="380"/>
      <c r="G50" s="380"/>
      <c r="H50" s="388"/>
      <c r="I50" s="388"/>
      <c r="J50" s="5"/>
    </row>
    <row r="51" spans="1:10" ht="23.25" x14ac:dyDescent="0.2">
      <c r="A51" s="13">
        <v>8</v>
      </c>
      <c r="B51" s="14" t="s">
        <v>9</v>
      </c>
      <c r="C51" s="22" t="s">
        <v>37</v>
      </c>
      <c r="D51" s="227">
        <f>'SHEET-4'!D36/'SHEET-4'!D21*10^6</f>
        <v>4912.3486682808716</v>
      </c>
      <c r="E51" s="227">
        <f>'SHEET-4'!E36/'SHEET-4'!E21*10^6</f>
        <v>14135.851493139628</v>
      </c>
      <c r="F51" s="227">
        <f>'[36]SHEET-4'!F36/'[36]SHEET-4'!F21*10^6</f>
        <v>3578.4741249565864</v>
      </c>
      <c r="G51" s="227">
        <f>'[36]SHEET-4'!G36/'[36]SHEET-4'!G21*10^6</f>
        <v>10912.978041909468</v>
      </c>
      <c r="H51" s="210">
        <f t="shared" si="6"/>
        <v>0.37274952863896077</v>
      </c>
      <c r="I51" s="210">
        <f t="shared" si="7"/>
        <v>0.29532483606704357</v>
      </c>
      <c r="J51" s="5"/>
    </row>
    <row r="52" spans="1:10" ht="23.25" x14ac:dyDescent="0.2">
      <c r="A52" s="13">
        <v>9</v>
      </c>
      <c r="B52" s="14" t="s">
        <v>10</v>
      </c>
      <c r="C52" s="22" t="s">
        <v>37</v>
      </c>
      <c r="D52" s="227">
        <f>'SHEET-4'!D37/'SHEET-4'!D22*10^6</f>
        <v>362.4480662935573</v>
      </c>
      <c r="E52" s="227">
        <f>'SHEET-4'!E37/'SHEET-4'!E22*10^6</f>
        <v>1289.4647636279035</v>
      </c>
      <c r="F52" s="227">
        <f>'[36]SHEET-4'!F37/'[36]SHEET-4'!F22*10^6</f>
        <v>329.45530408466539</v>
      </c>
      <c r="G52" s="227">
        <f>'[36]SHEET-4'!G37/'[36]SHEET-4'!G22*10^6</f>
        <v>1223.1323393867588</v>
      </c>
      <c r="H52" s="210">
        <f t="shared" si="6"/>
        <v>0.10014336330251718</v>
      </c>
      <c r="I52" s="210">
        <f t="shared" si="7"/>
        <v>5.4231600379728157E-2</v>
      </c>
      <c r="J52" s="5"/>
    </row>
    <row r="53" spans="1:10" ht="23.25" x14ac:dyDescent="0.2">
      <c r="A53" s="13">
        <v>10</v>
      </c>
      <c r="B53" s="14" t="s">
        <v>5</v>
      </c>
      <c r="C53" s="22" t="s">
        <v>37</v>
      </c>
      <c r="D53" s="227">
        <f>'SHEET-4'!D38/'SHEET-4'!D23*10^6</f>
        <v>2563.1314857603807</v>
      </c>
      <c r="E53" s="227">
        <f>'SHEET-4'!E38/'SHEET-4'!E23*10^6</f>
        <v>5227.4602024400365</v>
      </c>
      <c r="F53" s="227">
        <f>'[36]SHEET-4'!F38/'[36]SHEET-4'!F23*10^6</f>
        <v>1648.5999788143076</v>
      </c>
      <c r="G53" s="227">
        <f>'[36]SHEET-4'!G38/'[36]SHEET-4'!G23*10^6</f>
        <v>4307.288382674139</v>
      </c>
      <c r="H53" s="210">
        <f t="shared" si="6"/>
        <v>0.55473220835767256</v>
      </c>
      <c r="I53" s="210">
        <f t="shared" si="7"/>
        <v>0.21363134715271084</v>
      </c>
      <c r="J53" s="5"/>
    </row>
    <row r="54" spans="1:10" ht="23.25" x14ac:dyDescent="0.2">
      <c r="A54" s="13">
        <v>11</v>
      </c>
      <c r="B54" s="14" t="s">
        <v>11</v>
      </c>
      <c r="C54" s="22" t="s">
        <v>37</v>
      </c>
      <c r="D54" s="227">
        <f>'SHEET-4'!D39/'SHEET-4'!D24*10^6</f>
        <v>497.79660855423771</v>
      </c>
      <c r="E54" s="227">
        <f>'SHEET-4'!E39/'SHEET-4'!E24*10^6</f>
        <v>1531.6631358960808</v>
      </c>
      <c r="F54" s="227">
        <f>'[36]SHEET-4'!F39/'[36]SHEET-4'!F24*10^6</f>
        <v>406.32425543222024</v>
      </c>
      <c r="G54" s="227">
        <f>'[36]SHEET-4'!G39/'[36]SHEET-4'!G24*10^6</f>
        <v>1402.8517025326651</v>
      </c>
      <c r="H54" s="210">
        <f t="shared" si="6"/>
        <v>0.22512156707139072</v>
      </c>
      <c r="I54" s="210">
        <f t="shared" si="7"/>
        <v>9.1821133431897017E-2</v>
      </c>
      <c r="J54" s="5"/>
    </row>
    <row r="55" spans="1:10" ht="24" thickBot="1" x14ac:dyDescent="0.25">
      <c r="A55" s="15"/>
      <c r="B55" s="16" t="s">
        <v>12</v>
      </c>
      <c r="C55" s="23" t="s">
        <v>37</v>
      </c>
      <c r="D55" s="227">
        <f>'SHEET-4'!D40/'SHEET-4'!D25*10^6</f>
        <v>872.58422988855978</v>
      </c>
      <c r="E55" s="227">
        <f>'SHEET-4'!E40/'SHEET-4'!E25*10^6</f>
        <v>2769.366489073303</v>
      </c>
      <c r="F55" s="227">
        <f>'[36]SHEET-4'!F40/'[36]SHEET-4'!F25*10^6</f>
        <v>802.01678075784503</v>
      </c>
      <c r="G55" s="227">
        <f>'[36]SHEET-4'!G40/'[36]SHEET-4'!G25*10^6</f>
        <v>2522.9646495040874</v>
      </c>
      <c r="H55" s="210">
        <f t="shared" si="6"/>
        <v>8.7987497049667546E-2</v>
      </c>
      <c r="I55" s="210">
        <f>(E55-G55)/G55</f>
        <v>9.7663611583954674E-2</v>
      </c>
      <c r="J55" s="5"/>
    </row>
    <row r="56" spans="1:10" ht="23.25" x14ac:dyDescent="0.2">
      <c r="A56" s="8"/>
      <c r="B56" s="8"/>
      <c r="C56" s="8"/>
      <c r="D56" s="228"/>
      <c r="E56" s="228"/>
      <c r="F56" s="228"/>
      <c r="G56" s="229"/>
      <c r="H56" s="8"/>
      <c r="I56" s="8"/>
      <c r="J56" s="5"/>
    </row>
    <row r="57" spans="1:10" x14ac:dyDescent="0.2">
      <c r="A57" s="5"/>
      <c r="B57" s="5"/>
      <c r="C57" s="5"/>
      <c r="D57" s="216"/>
      <c r="E57" s="216"/>
      <c r="F57" s="216"/>
      <c r="G57" s="216"/>
      <c r="H57" s="5"/>
      <c r="I57" s="5"/>
      <c r="J57" s="5"/>
    </row>
    <row r="58" spans="1:10" ht="12.75" customHeight="1" x14ac:dyDescent="0.2">
      <c r="A58" s="329"/>
      <c r="B58" s="329"/>
      <c r="C58" s="5"/>
      <c r="D58" s="216"/>
      <c r="E58" s="216"/>
      <c r="F58" s="216"/>
      <c r="G58" s="216"/>
      <c r="H58" s="5"/>
      <c r="I58" s="5"/>
      <c r="J58" s="5"/>
    </row>
    <row r="59" spans="1:10" x14ac:dyDescent="0.2">
      <c r="A59" s="5"/>
      <c r="B59" s="5"/>
      <c r="C59" s="5"/>
      <c r="D59" s="216"/>
      <c r="E59" s="216"/>
      <c r="F59" s="216"/>
      <c r="G59" s="216"/>
      <c r="H59" s="5"/>
      <c r="I59" s="5"/>
      <c r="J59" s="5"/>
    </row>
    <row r="60" spans="1:10" x14ac:dyDescent="0.2">
      <c r="A60" s="5"/>
      <c r="B60" s="5"/>
      <c r="C60" s="5"/>
      <c r="D60" s="216"/>
      <c r="E60" s="216"/>
      <c r="F60" s="216"/>
      <c r="G60" s="216"/>
      <c r="H60" s="5"/>
      <c r="I60" s="5"/>
      <c r="J60" s="5"/>
    </row>
    <row r="61" spans="1:10" ht="26.25" x14ac:dyDescent="0.4">
      <c r="A61" s="5"/>
      <c r="B61" s="5"/>
      <c r="C61" s="5"/>
      <c r="D61" s="230"/>
      <c r="E61" s="216"/>
      <c r="F61" s="216"/>
      <c r="G61" s="216"/>
      <c r="H61" s="5"/>
      <c r="I61" s="5"/>
      <c r="J61" s="5"/>
    </row>
    <row r="62" spans="1:10" x14ac:dyDescent="0.2">
      <c r="A62" s="5"/>
      <c r="B62" s="5"/>
      <c r="C62" s="5"/>
      <c r="D62" s="231"/>
      <c r="E62" s="216"/>
      <c r="F62" s="216"/>
      <c r="G62" s="216"/>
      <c r="H62" s="5"/>
      <c r="I62" s="5"/>
      <c r="J62" s="5"/>
    </row>
    <row r="63" spans="1:10" ht="24" thickBot="1" x14ac:dyDescent="0.4">
      <c r="A63" s="5"/>
      <c r="B63" s="9"/>
      <c r="C63" s="5"/>
      <c r="D63" s="216"/>
      <c r="E63" s="216"/>
      <c r="F63" s="232"/>
      <c r="G63" s="216"/>
      <c r="H63" s="5"/>
      <c r="I63" s="5"/>
      <c r="J63" s="5"/>
    </row>
    <row r="64" spans="1:10" ht="23.25" x14ac:dyDescent="0.35">
      <c r="A64" s="12"/>
      <c r="B64" s="17"/>
      <c r="C64" s="4"/>
      <c r="D64" s="233"/>
      <c r="E64" s="233"/>
      <c r="F64" s="233"/>
      <c r="G64" s="233"/>
      <c r="H64" s="5"/>
      <c r="I64" s="5"/>
      <c r="J64" s="5"/>
    </row>
    <row r="65" spans="1:10" ht="23.25" x14ac:dyDescent="0.35">
      <c r="A65" s="13"/>
      <c r="B65" s="14"/>
      <c r="C65" s="22"/>
      <c r="D65" s="233"/>
      <c r="E65" s="233"/>
      <c r="F65" s="233"/>
      <c r="G65" s="233"/>
      <c r="H65" s="5"/>
      <c r="I65" s="5"/>
      <c r="J65" s="5"/>
    </row>
    <row r="66" spans="1:10" ht="23.25" x14ac:dyDescent="0.35">
      <c r="A66" s="13"/>
      <c r="B66" s="14"/>
      <c r="C66" s="22"/>
      <c r="D66" s="233"/>
      <c r="E66" s="233"/>
      <c r="F66" s="233"/>
      <c r="G66" s="233"/>
      <c r="H66" s="5"/>
      <c r="I66" s="5"/>
      <c r="J66" s="5"/>
    </row>
    <row r="67" spans="1:10" ht="23.25" x14ac:dyDescent="0.35">
      <c r="A67" s="13"/>
      <c r="B67" s="14"/>
      <c r="C67" s="22"/>
      <c r="D67" s="233"/>
      <c r="E67" s="233"/>
      <c r="F67" s="233"/>
      <c r="G67" s="233"/>
      <c r="H67" s="5"/>
      <c r="I67" s="5"/>
      <c r="J67" s="5"/>
    </row>
    <row r="68" spans="1:10" ht="23.25" x14ac:dyDescent="0.35">
      <c r="A68" s="13"/>
      <c r="B68" s="14"/>
      <c r="C68" s="22"/>
      <c r="D68" s="234">
        <f>3.8</f>
        <v>3.8</v>
      </c>
      <c r="E68" s="233"/>
      <c r="F68" s="233"/>
      <c r="G68" s="233"/>
      <c r="H68" s="5"/>
      <c r="I68" s="5"/>
      <c r="J68" s="5"/>
    </row>
    <row r="69" spans="1:10" ht="23.25" x14ac:dyDescent="0.35">
      <c r="A69" s="13"/>
      <c r="B69" s="14"/>
      <c r="C69" s="22"/>
      <c r="D69" s="234">
        <v>4.25</v>
      </c>
      <c r="E69" s="233"/>
      <c r="F69" s="233"/>
      <c r="G69" s="233"/>
    </row>
    <row r="70" spans="1:10" ht="23.25" x14ac:dyDescent="0.35">
      <c r="A70" s="13"/>
      <c r="B70" s="14"/>
      <c r="C70" s="22"/>
      <c r="D70" s="234">
        <v>4.55</v>
      </c>
      <c r="E70" s="233"/>
      <c r="F70" s="233"/>
      <c r="G70" s="233"/>
    </row>
    <row r="71" spans="1:10" ht="23.25" x14ac:dyDescent="0.35">
      <c r="A71" s="13"/>
      <c r="B71" s="14"/>
      <c r="C71" s="22"/>
      <c r="D71" s="234">
        <v>4.5999999999999996</v>
      </c>
      <c r="E71" s="233"/>
      <c r="F71" s="233"/>
      <c r="G71" s="233"/>
    </row>
    <row r="72" spans="1:10" ht="23.25" x14ac:dyDescent="0.35">
      <c r="A72" s="13"/>
      <c r="B72" s="14"/>
      <c r="C72" s="22"/>
      <c r="D72" s="233"/>
      <c r="E72" s="233"/>
      <c r="F72" s="233"/>
      <c r="G72" s="233"/>
    </row>
    <row r="73" spans="1:10" ht="23.25" x14ac:dyDescent="0.35">
      <c r="A73" s="13"/>
      <c r="B73" s="14"/>
      <c r="C73" s="22"/>
      <c r="D73" s="233"/>
      <c r="E73" s="233"/>
      <c r="F73" s="233"/>
      <c r="G73" s="233"/>
    </row>
    <row r="74" spans="1:10" ht="23.25" x14ac:dyDescent="0.35">
      <c r="A74" s="13"/>
      <c r="B74" s="14"/>
      <c r="C74" s="22"/>
      <c r="D74" s="233"/>
      <c r="E74" s="233"/>
      <c r="F74" s="233"/>
      <c r="G74" s="233"/>
    </row>
    <row r="75" spans="1:10" ht="24" thickBot="1" x14ac:dyDescent="0.4">
      <c r="A75" s="15"/>
      <c r="B75" s="16"/>
      <c r="C75" s="23"/>
      <c r="D75" s="233"/>
      <c r="E75" s="233"/>
      <c r="F75" s="233"/>
      <c r="G75" s="233"/>
    </row>
    <row r="76" spans="1:10" ht="23.25" x14ac:dyDescent="0.35">
      <c r="D76" s="235"/>
      <c r="E76" s="235"/>
      <c r="F76" s="235"/>
      <c r="G76" s="235"/>
    </row>
  </sheetData>
  <mergeCells count="29">
    <mergeCell ref="A58:B58"/>
    <mergeCell ref="H12:H13"/>
    <mergeCell ref="I12:I13"/>
    <mergeCell ref="D13:E13"/>
    <mergeCell ref="D49:D50"/>
    <mergeCell ref="I49:I50"/>
    <mergeCell ref="H34:H35"/>
    <mergeCell ref="I34:I35"/>
    <mergeCell ref="D19:D20"/>
    <mergeCell ref="D34:D35"/>
    <mergeCell ref="H19:H20"/>
    <mergeCell ref="I19:I20"/>
    <mergeCell ref="F13:G13"/>
    <mergeCell ref="E49:E50"/>
    <mergeCell ref="H49:H50"/>
    <mergeCell ref="F49:F50"/>
    <mergeCell ref="E19:E20"/>
    <mergeCell ref="E34:E35"/>
    <mergeCell ref="G49:G50"/>
    <mergeCell ref="F34:F35"/>
    <mergeCell ref="G34:G35"/>
    <mergeCell ref="F19:F20"/>
    <mergeCell ref="G19:G20"/>
    <mergeCell ref="A5:I5"/>
    <mergeCell ref="A9:I9"/>
    <mergeCell ref="A7:I7"/>
    <mergeCell ref="H11:I11"/>
    <mergeCell ref="D11:E11"/>
    <mergeCell ref="F11:G11"/>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zoomScale="60" zoomScaleNormal="60" workbookViewId="0">
      <selection activeCell="D28" sqref="D28"/>
    </sheetView>
  </sheetViews>
  <sheetFormatPr defaultColWidth="9.140625" defaultRowHeight="12.75" x14ac:dyDescent="0.2"/>
  <cols>
    <col min="1" max="1" width="8" style="73" customWidth="1"/>
    <col min="2" max="2" width="67" style="73" customWidth="1"/>
    <col min="3" max="3" width="49.5703125" style="73" customWidth="1"/>
    <col min="4" max="4" width="50.42578125" style="73" customWidth="1"/>
    <col min="5" max="5" width="24.7109375" style="73" customWidth="1"/>
    <col min="6" max="10" width="9.140625" style="73"/>
    <col min="11" max="12" width="13" style="73" bestFit="1" customWidth="1"/>
    <col min="13" max="13" width="17.5703125" style="73" bestFit="1" customWidth="1"/>
    <col min="14" max="16384" width="9.140625" style="73"/>
  </cols>
  <sheetData>
    <row r="1" spans="1:7" ht="33" x14ac:dyDescent="0.2">
      <c r="E1" s="74" t="s">
        <v>227</v>
      </c>
    </row>
    <row r="4" spans="1:7" ht="37.5" x14ac:dyDescent="0.6">
      <c r="A4" s="335" t="s">
        <v>0</v>
      </c>
      <c r="B4" s="335"/>
      <c r="C4" s="335"/>
      <c r="D4" s="335"/>
      <c r="E4" s="335"/>
    </row>
    <row r="5" spans="1:7" ht="18" customHeight="1" x14ac:dyDescent="0.4">
      <c r="A5" s="75"/>
      <c r="B5" s="75"/>
      <c r="C5" s="75"/>
    </row>
    <row r="6" spans="1:7" ht="30" x14ac:dyDescent="0.2">
      <c r="A6" s="336" t="s">
        <v>99</v>
      </c>
      <c r="B6" s="336"/>
      <c r="C6" s="336"/>
      <c r="D6" s="336"/>
      <c r="E6" s="336"/>
    </row>
    <row r="7" spans="1:7" ht="18" customHeight="1" thickBot="1" x14ac:dyDescent="0.25"/>
    <row r="8" spans="1:7" ht="18" customHeight="1" x14ac:dyDescent="0.2">
      <c r="A8" s="76"/>
      <c r="B8" s="77"/>
      <c r="C8" s="114" t="s">
        <v>105</v>
      </c>
      <c r="D8" s="114" t="s">
        <v>66</v>
      </c>
      <c r="E8" s="115" t="s">
        <v>17</v>
      </c>
    </row>
    <row r="9" spans="1:7" ht="18" customHeight="1" x14ac:dyDescent="0.2">
      <c r="A9" s="78"/>
      <c r="B9" s="38"/>
      <c r="C9" s="201" t="s">
        <v>240</v>
      </c>
      <c r="D9" s="241" t="s">
        <v>236</v>
      </c>
      <c r="E9" s="24"/>
    </row>
    <row r="10" spans="1:7" ht="20.25" x14ac:dyDescent="0.2">
      <c r="A10" s="78" t="s">
        <v>38</v>
      </c>
      <c r="B10" s="80" t="s">
        <v>84</v>
      </c>
      <c r="C10" s="132" t="s">
        <v>62</v>
      </c>
      <c r="D10" s="136" t="s">
        <v>62</v>
      </c>
      <c r="E10" s="116"/>
    </row>
    <row r="11" spans="1:7" ht="23.25" x14ac:dyDescent="0.2">
      <c r="A11" s="78">
        <v>1</v>
      </c>
      <c r="B11" s="80" t="s">
        <v>85</v>
      </c>
      <c r="C11" s="133">
        <f>7161.5+373.58</f>
        <v>7535.08</v>
      </c>
      <c r="D11" s="209">
        <v>6909.79</v>
      </c>
      <c r="E11" s="153">
        <f>(C11-D11)/D11</f>
        <v>9.0493343502479812E-2</v>
      </c>
    </row>
    <row r="12" spans="1:7" ht="23.25" x14ac:dyDescent="0.25">
      <c r="A12" s="78">
        <v>2</v>
      </c>
      <c r="B12" s="80" t="s">
        <v>86</v>
      </c>
      <c r="C12" s="133">
        <v>79.8</v>
      </c>
      <c r="D12" s="209">
        <v>53.99</v>
      </c>
      <c r="E12" s="153">
        <f>(C12-D12)/D12</f>
        <v>0.47805149101685485</v>
      </c>
      <c r="F12" s="173"/>
      <c r="G12" s="183"/>
    </row>
    <row r="13" spans="1:7" ht="23.25" x14ac:dyDescent="0.2">
      <c r="A13" s="78">
        <v>3</v>
      </c>
      <c r="B13" s="80" t="s">
        <v>126</v>
      </c>
      <c r="C13" s="133">
        <v>53.05</v>
      </c>
      <c r="D13" s="209">
        <v>51.59</v>
      </c>
      <c r="E13" s="153">
        <f>(C13-D13)/D13</f>
        <v>2.8300058150804296E-2</v>
      </c>
    </row>
    <row r="14" spans="1:7" ht="23.25" x14ac:dyDescent="0.2">
      <c r="A14" s="78">
        <v>4</v>
      </c>
      <c r="B14" s="80" t="s">
        <v>87</v>
      </c>
      <c r="C14" s="133">
        <v>189.87</v>
      </c>
      <c r="D14" s="209">
        <v>215.87</v>
      </c>
      <c r="E14" s="153">
        <f>(C14-D14)/D14</f>
        <v>-0.12044285912817899</v>
      </c>
    </row>
    <row r="15" spans="1:7" ht="23.25" x14ac:dyDescent="0.2">
      <c r="A15" s="78">
        <v>5</v>
      </c>
      <c r="B15" s="80" t="s">
        <v>120</v>
      </c>
      <c r="C15" s="133">
        <f>SUM(C11:C14)</f>
        <v>7857.8</v>
      </c>
      <c r="D15" s="209">
        <f>SUM(D11:D14)</f>
        <v>7231.24</v>
      </c>
      <c r="E15" s="153">
        <f>(C15-D15)/D15</f>
        <v>8.6646273668139956E-2</v>
      </c>
    </row>
    <row r="16" spans="1:7" ht="17.25" customHeight="1" x14ac:dyDescent="0.2">
      <c r="A16" s="78"/>
      <c r="B16" s="80"/>
      <c r="C16" s="133"/>
      <c r="D16" s="209"/>
      <c r="E16" s="135"/>
    </row>
    <row r="17" spans="1:11" ht="23.25" customHeight="1" x14ac:dyDescent="0.2">
      <c r="A17" s="78" t="s">
        <v>6</v>
      </c>
      <c r="B17" s="80" t="s">
        <v>88</v>
      </c>
      <c r="C17" s="137"/>
      <c r="D17" s="249"/>
      <c r="E17" s="135"/>
    </row>
    <row r="18" spans="1:11" ht="23.25" x14ac:dyDescent="0.2">
      <c r="A18" s="78"/>
      <c r="B18" s="80" t="s">
        <v>89</v>
      </c>
      <c r="C18" s="137"/>
      <c r="D18" s="249"/>
      <c r="E18" s="135"/>
      <c r="K18" s="73" t="s">
        <v>128</v>
      </c>
    </row>
    <row r="19" spans="1:11" ht="18" customHeight="1" x14ac:dyDescent="0.2">
      <c r="A19" s="78">
        <v>1</v>
      </c>
      <c r="B19" s="80" t="s">
        <v>109</v>
      </c>
      <c r="C19" s="330">
        <f>6570.49+36.63+1.47-19.78</f>
        <v>6588.81</v>
      </c>
      <c r="D19" s="322">
        <v>6570.39</v>
      </c>
      <c r="E19" s="390">
        <f>(C19-D19)/D19</f>
        <v>2.8034865510266622E-3</v>
      </c>
    </row>
    <row r="20" spans="1:11" ht="18" customHeight="1" x14ac:dyDescent="0.2">
      <c r="A20" s="78">
        <v>2</v>
      </c>
      <c r="B20" s="80" t="s">
        <v>90</v>
      </c>
      <c r="C20" s="334"/>
      <c r="D20" s="323"/>
      <c r="E20" s="391"/>
    </row>
    <row r="21" spans="1:11" ht="18" customHeight="1" x14ac:dyDescent="0.2">
      <c r="A21" s="78">
        <v>3</v>
      </c>
      <c r="B21" s="80" t="s">
        <v>91</v>
      </c>
      <c r="C21" s="331"/>
      <c r="D21" s="324"/>
      <c r="E21" s="392"/>
    </row>
    <row r="22" spans="1:11" ht="23.25" x14ac:dyDescent="0.2">
      <c r="A22" s="78">
        <v>4</v>
      </c>
      <c r="B22" s="80" t="s">
        <v>92</v>
      </c>
      <c r="C22" s="154"/>
      <c r="D22" s="209"/>
      <c r="E22" s="153">
        <v>0</v>
      </c>
    </row>
    <row r="23" spans="1:11" ht="25.5" customHeight="1" x14ac:dyDescent="0.2">
      <c r="A23" s="78">
        <v>5</v>
      </c>
      <c r="B23" s="80" t="s">
        <v>93</v>
      </c>
      <c r="C23" s="154">
        <v>457.84</v>
      </c>
      <c r="D23" s="209">
        <v>450.16</v>
      </c>
      <c r="E23" s="153">
        <f>(C23-D23)/D23</f>
        <v>1.706060067531533E-2</v>
      </c>
    </row>
    <row r="24" spans="1:11" ht="23.25" x14ac:dyDescent="0.2">
      <c r="A24" s="78">
        <v>6</v>
      </c>
      <c r="B24" s="80" t="s">
        <v>27</v>
      </c>
      <c r="C24" s="154">
        <v>82.07</v>
      </c>
      <c r="D24" s="209">
        <v>61.28</v>
      </c>
      <c r="E24" s="153">
        <f>(C24-D24)/D24</f>
        <v>0.33926240208877273</v>
      </c>
    </row>
    <row r="25" spans="1:11" ht="23.25" x14ac:dyDescent="0.2">
      <c r="A25" s="78">
        <v>7</v>
      </c>
      <c r="B25" s="80" t="s">
        <v>94</v>
      </c>
      <c r="C25" s="154">
        <v>78.2</v>
      </c>
      <c r="D25" s="209">
        <v>71.19</v>
      </c>
      <c r="E25" s="153">
        <f>(C25-D25)/D25</f>
        <v>9.846888607950563E-2</v>
      </c>
    </row>
    <row r="26" spans="1:11" ht="23.25" x14ac:dyDescent="0.2">
      <c r="A26" s="78">
        <v>8</v>
      </c>
      <c r="B26" s="80" t="s">
        <v>95</v>
      </c>
      <c r="C26" s="154">
        <f>14.92+6.79+0.23</f>
        <v>21.94</v>
      </c>
      <c r="D26" s="209">
        <v>39.46</v>
      </c>
      <c r="E26" s="199">
        <f>(C26-D26)/D26</f>
        <v>-0.44399391789153569</v>
      </c>
    </row>
    <row r="27" spans="1:11" ht="12.75" customHeight="1" x14ac:dyDescent="0.2">
      <c r="A27" s="78"/>
      <c r="B27" s="80"/>
      <c r="C27" s="154"/>
      <c r="D27" s="209"/>
      <c r="E27" s="135"/>
    </row>
    <row r="28" spans="1:11" ht="23.25" x14ac:dyDescent="0.2">
      <c r="A28" s="78">
        <v>9</v>
      </c>
      <c r="B28" s="80" t="s">
        <v>28</v>
      </c>
      <c r="C28" s="154">
        <v>224.62</v>
      </c>
      <c r="D28" s="209">
        <v>210.41</v>
      </c>
      <c r="E28" s="153">
        <f t="shared" ref="E28:E33" si="0">(C28-D28)/D28</f>
        <v>6.7534812984173798E-2</v>
      </c>
    </row>
    <row r="29" spans="1:11" ht="27" customHeight="1" x14ac:dyDescent="0.2">
      <c r="A29" s="78">
        <v>10</v>
      </c>
      <c r="B29" s="80" t="s">
        <v>26</v>
      </c>
      <c r="C29" s="154">
        <v>63.47</v>
      </c>
      <c r="D29" s="209">
        <v>36.43</v>
      </c>
      <c r="E29" s="153">
        <f t="shared" si="0"/>
        <v>0.74224540214109247</v>
      </c>
    </row>
    <row r="30" spans="1:11" ht="23.25" x14ac:dyDescent="0.2">
      <c r="A30" s="78">
        <v>11</v>
      </c>
      <c r="B30" s="80" t="s">
        <v>96</v>
      </c>
      <c r="C30" s="154">
        <v>0</v>
      </c>
      <c r="D30" s="209">
        <v>0</v>
      </c>
      <c r="E30" s="153" t="e">
        <f t="shared" si="0"/>
        <v>#DIV/0!</v>
      </c>
    </row>
    <row r="31" spans="1:11" ht="23.25" x14ac:dyDescent="0.2">
      <c r="A31" s="78">
        <v>12</v>
      </c>
      <c r="B31" s="80" t="s">
        <v>230</v>
      </c>
      <c r="C31" s="154">
        <f>+'SHEET-3'!E22*0</f>
        <v>0</v>
      </c>
      <c r="D31" s="209">
        <v>0</v>
      </c>
      <c r="E31" s="153">
        <v>0</v>
      </c>
    </row>
    <row r="32" spans="1:11" ht="23.25" x14ac:dyDescent="0.2">
      <c r="A32" s="78">
        <v>13</v>
      </c>
      <c r="B32" s="80" t="s">
        <v>97</v>
      </c>
      <c r="C32" s="154">
        <v>0</v>
      </c>
      <c r="D32" s="209">
        <v>0</v>
      </c>
      <c r="E32" s="153"/>
    </row>
    <row r="33" spans="1:13" ht="23.25" x14ac:dyDescent="0.2">
      <c r="A33" s="78">
        <v>14</v>
      </c>
      <c r="B33" s="80" t="s">
        <v>231</v>
      </c>
      <c r="C33" s="20">
        <f>SUM(C19:C32)</f>
        <v>7516.95</v>
      </c>
      <c r="D33" s="250">
        <f>SUM(D19:D32)</f>
        <v>7439.32</v>
      </c>
      <c r="E33" s="153">
        <f t="shared" si="0"/>
        <v>1.0435093530053837E-2</v>
      </c>
    </row>
    <row r="34" spans="1:13" ht="15" customHeight="1" x14ac:dyDescent="0.2">
      <c r="A34" s="78"/>
      <c r="B34" s="80"/>
      <c r="C34" s="20"/>
      <c r="D34" s="250"/>
      <c r="E34" s="161" t="s">
        <v>232</v>
      </c>
    </row>
    <row r="35" spans="1:13" ht="48" customHeight="1" x14ac:dyDescent="0.3">
      <c r="A35" s="78" t="s">
        <v>45</v>
      </c>
      <c r="B35" s="80" t="s">
        <v>98</v>
      </c>
      <c r="C35" s="209">
        <f>C15-C33</f>
        <v>340.85000000000036</v>
      </c>
      <c r="D35" s="209">
        <f>D15-D33</f>
        <v>-208.07999999999993</v>
      </c>
      <c r="E35" s="153">
        <f>(C35-D35)/D35</f>
        <v>-2.6380718954248388</v>
      </c>
      <c r="F35" s="84"/>
      <c r="K35" s="117"/>
      <c r="L35" s="117"/>
      <c r="M35" s="118"/>
    </row>
    <row r="36" spans="1:13" ht="23.25" x14ac:dyDescent="0.2">
      <c r="A36" s="78"/>
      <c r="B36" s="80"/>
      <c r="C36" s="18"/>
      <c r="D36" s="18"/>
      <c r="E36" s="122"/>
    </row>
    <row r="37" spans="1:13" ht="23.25" customHeight="1" thickBot="1" x14ac:dyDescent="0.25">
      <c r="A37" s="393" t="s">
        <v>127</v>
      </c>
      <c r="B37" s="394"/>
      <c r="C37" s="394"/>
      <c r="D37" s="394"/>
      <c r="E37" s="395"/>
    </row>
    <row r="40" spans="1:13" ht="12.75" customHeight="1" x14ac:dyDescent="0.2">
      <c r="A40" s="329"/>
      <c r="B40" s="329"/>
    </row>
    <row r="41" spans="1:13" x14ac:dyDescent="0.2">
      <c r="D41" s="84"/>
    </row>
    <row r="44" spans="1:13" ht="20.100000000000001" customHeight="1" x14ac:dyDescent="0.3">
      <c r="C44" s="21"/>
      <c r="D44" s="21"/>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1"/>
      <c r="D49" s="119"/>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14"/>
  <sheetViews>
    <sheetView topLeftCell="A7" zoomScaleNormal="100" zoomScaleSheetLayoutView="100" workbookViewId="0">
      <selection activeCell="G7" sqref="G7"/>
    </sheetView>
  </sheetViews>
  <sheetFormatPr defaultRowHeight="12.75" x14ac:dyDescent="0.2"/>
  <cols>
    <col min="1" max="1" width="1.85546875" style="280" customWidth="1"/>
    <col min="2" max="2" width="4.7109375" style="280" customWidth="1"/>
    <col min="3" max="3" width="25.85546875" style="319" customWidth="1"/>
    <col min="4" max="4" width="5" style="280" customWidth="1"/>
    <col min="5" max="5" width="15.28515625" style="280" customWidth="1"/>
    <col min="6" max="6" width="19" style="280" customWidth="1"/>
    <col min="7" max="7" width="20.42578125" style="280" bestFit="1" customWidth="1"/>
    <col min="8" max="8" width="15.85546875" style="280" customWidth="1"/>
    <col min="9" max="9" width="18.5703125" style="280" customWidth="1"/>
    <col min="10" max="12" width="12.5703125" style="280" customWidth="1"/>
    <col min="13" max="13" width="13.28515625" style="280" customWidth="1"/>
    <col min="14" max="17" width="12.5703125" style="280" customWidth="1"/>
    <col min="18" max="18" width="2.7109375" style="280" customWidth="1"/>
    <col min="19" max="22" width="12.5703125" style="280" customWidth="1"/>
    <col min="23" max="16384" width="9.140625" style="280"/>
  </cols>
  <sheetData>
    <row r="1" spans="2:19" ht="39" customHeight="1" x14ac:dyDescent="0.2">
      <c r="B1" s="399" t="s">
        <v>273</v>
      </c>
      <c r="C1" s="399"/>
      <c r="D1" s="399"/>
      <c r="E1" s="399"/>
      <c r="F1" s="399"/>
      <c r="G1" s="399"/>
      <c r="H1" s="399"/>
      <c r="I1" s="399"/>
    </row>
    <row r="2" spans="2:19" ht="30.75" customHeight="1" x14ac:dyDescent="0.2">
      <c r="B2" s="281" t="s">
        <v>274</v>
      </c>
      <c r="C2" s="282"/>
      <c r="D2" s="282"/>
      <c r="E2" s="282"/>
      <c r="F2" s="282"/>
      <c r="H2" s="282"/>
      <c r="I2" s="283" t="s">
        <v>275</v>
      </c>
    </row>
    <row r="3" spans="2:19" ht="33" customHeight="1" thickBot="1" x14ac:dyDescent="0.25">
      <c r="B3" s="400" t="s">
        <v>276</v>
      </c>
      <c r="C3" s="400"/>
      <c r="D3" s="400"/>
      <c r="E3" s="400"/>
      <c r="F3" s="400"/>
      <c r="G3" s="400"/>
      <c r="H3" s="400"/>
      <c r="I3" s="400"/>
    </row>
    <row r="4" spans="2:19" s="285" customFormat="1" ht="48.75" customHeight="1" x14ac:dyDescent="0.2">
      <c r="B4" s="401" t="s">
        <v>277</v>
      </c>
      <c r="C4" s="404" t="s">
        <v>278</v>
      </c>
      <c r="D4" s="405"/>
      <c r="E4" s="284" t="s">
        <v>279</v>
      </c>
      <c r="F4" s="284" t="s">
        <v>280</v>
      </c>
      <c r="G4" s="284" t="s">
        <v>281</v>
      </c>
      <c r="L4" s="286"/>
    </row>
    <row r="5" spans="2:19" ht="25.5" customHeight="1" x14ac:dyDescent="0.2">
      <c r="B5" s="402"/>
      <c r="C5" s="287" t="s">
        <v>282</v>
      </c>
      <c r="D5" s="288" t="s">
        <v>283</v>
      </c>
      <c r="E5" s="289"/>
      <c r="F5" s="290">
        <v>67144</v>
      </c>
      <c r="G5" s="291">
        <v>223913</v>
      </c>
      <c r="K5" s="292"/>
      <c r="L5" s="293"/>
      <c r="M5" s="293"/>
    </row>
    <row r="6" spans="2:19" ht="25.5" customHeight="1" x14ac:dyDescent="0.2">
      <c r="B6" s="402"/>
      <c r="C6" s="287" t="s">
        <v>284</v>
      </c>
      <c r="D6" s="288" t="s">
        <v>283</v>
      </c>
      <c r="E6" s="289"/>
      <c r="F6" s="290">
        <v>18531</v>
      </c>
      <c r="G6" s="291">
        <v>41977</v>
      </c>
      <c r="K6" s="292"/>
      <c r="L6" s="293"/>
      <c r="M6" s="293"/>
    </row>
    <row r="7" spans="2:19" ht="25.5" customHeight="1" thickBot="1" x14ac:dyDescent="0.25">
      <c r="B7" s="403"/>
      <c r="C7" s="294" t="s">
        <v>261</v>
      </c>
      <c r="D7" s="295" t="s">
        <v>283</v>
      </c>
      <c r="E7" s="296"/>
      <c r="F7" s="297">
        <v>85675</v>
      </c>
      <c r="G7" s="298">
        <v>265890</v>
      </c>
      <c r="K7" s="299"/>
    </row>
    <row r="8" spans="2:19" ht="25.5" customHeight="1" thickBot="1" x14ac:dyDescent="0.25">
      <c r="B8" s="300"/>
      <c r="C8" s="301"/>
      <c r="D8" s="302"/>
      <c r="E8" s="303"/>
      <c r="F8" s="304"/>
      <c r="G8" s="305"/>
      <c r="K8" s="299"/>
    </row>
    <row r="9" spans="2:19" s="307" customFormat="1" ht="48.75" customHeight="1" x14ac:dyDescent="0.2">
      <c r="B9" s="401" t="s">
        <v>285</v>
      </c>
      <c r="C9" s="404" t="s">
        <v>286</v>
      </c>
      <c r="D9" s="405"/>
      <c r="E9" s="284" t="s">
        <v>287</v>
      </c>
      <c r="F9" s="284" t="s">
        <v>288</v>
      </c>
      <c r="G9" s="284" t="s">
        <v>289</v>
      </c>
      <c r="H9" s="284" t="s">
        <v>290</v>
      </c>
      <c r="I9" s="306" t="s">
        <v>291</v>
      </c>
      <c r="K9" s="308"/>
      <c r="L9" s="309"/>
      <c r="M9" s="309"/>
    </row>
    <row r="10" spans="2:19" ht="25.5" customHeight="1" x14ac:dyDescent="0.2">
      <c r="B10" s="402"/>
      <c r="C10" s="287" t="s">
        <v>282</v>
      </c>
      <c r="D10" s="288" t="s">
        <v>283</v>
      </c>
      <c r="E10" s="310">
        <v>10706</v>
      </c>
      <c r="F10" s="311">
        <v>33889</v>
      </c>
      <c r="G10" s="311">
        <v>44595</v>
      </c>
      <c r="H10" s="311">
        <v>34490</v>
      </c>
      <c r="I10" s="312">
        <v>10105</v>
      </c>
      <c r="J10" s="313"/>
      <c r="K10" s="314"/>
      <c r="L10" s="314"/>
    </row>
    <row r="11" spans="2:19" ht="25.5" customHeight="1" x14ac:dyDescent="0.2">
      <c r="B11" s="402"/>
      <c r="C11" s="287" t="s">
        <v>284</v>
      </c>
      <c r="D11" s="288" t="s">
        <v>283</v>
      </c>
      <c r="E11" s="310">
        <v>1981</v>
      </c>
      <c r="F11" s="311">
        <v>8217</v>
      </c>
      <c r="G11" s="310">
        <v>10198</v>
      </c>
      <c r="H11" s="311">
        <v>6396</v>
      </c>
      <c r="I11" s="312">
        <v>3802</v>
      </c>
      <c r="J11" s="313"/>
      <c r="K11" s="314"/>
      <c r="L11" s="314"/>
    </row>
    <row r="12" spans="2:19" ht="25.5" customHeight="1" thickBot="1" x14ac:dyDescent="0.25">
      <c r="B12" s="403"/>
      <c r="C12" s="294" t="s">
        <v>261</v>
      </c>
      <c r="D12" s="295" t="s">
        <v>283</v>
      </c>
      <c r="E12" s="315">
        <v>12687</v>
      </c>
      <c r="F12" s="297">
        <v>42106</v>
      </c>
      <c r="G12" s="297">
        <v>54793</v>
      </c>
      <c r="H12" s="297">
        <v>40886</v>
      </c>
      <c r="I12" s="297">
        <v>13907</v>
      </c>
      <c r="K12" s="314"/>
      <c r="L12" s="314"/>
    </row>
    <row r="13" spans="2:19" s="316" customFormat="1" ht="50.25" customHeight="1" thickBot="1" x14ac:dyDescent="0.25">
      <c r="B13" s="396" t="s">
        <v>292</v>
      </c>
      <c r="C13" s="397"/>
      <c r="D13" s="397"/>
      <c r="E13" s="397"/>
      <c r="F13" s="397"/>
      <c r="G13" s="397"/>
      <c r="H13" s="397"/>
      <c r="I13" s="398"/>
    </row>
    <row r="14" spans="2:19" s="307" customFormat="1" ht="20.25" customHeight="1" x14ac:dyDescent="0.2">
      <c r="C14" s="317"/>
      <c r="D14" s="317"/>
      <c r="E14" s="317"/>
      <c r="F14" s="317"/>
      <c r="G14" s="317"/>
      <c r="H14" s="317"/>
      <c r="S14" s="318"/>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32"/>
  <sheetViews>
    <sheetView view="pageBreakPreview" zoomScale="115" zoomScaleSheetLayoutView="115" workbookViewId="0">
      <selection activeCell="E19" sqref="E19"/>
    </sheetView>
  </sheetViews>
  <sheetFormatPr defaultRowHeight="12.75" x14ac:dyDescent="0.2"/>
  <cols>
    <col min="1" max="1" width="1.5703125" style="252" customWidth="1"/>
    <col min="2" max="2" width="9.140625" style="252" customWidth="1"/>
    <col min="3" max="3" width="12.28515625" style="252" customWidth="1"/>
    <col min="4" max="4" width="9.140625" style="252" customWidth="1"/>
    <col min="5" max="5" width="14.7109375" style="252" customWidth="1"/>
    <col min="6" max="6" width="9.140625" style="252" customWidth="1"/>
    <col min="7" max="7" width="2" style="252" customWidth="1"/>
    <col min="8" max="8" width="9.140625" style="252"/>
    <col min="9" max="9" width="14.7109375" style="252" customWidth="1"/>
    <col min="10" max="10" width="9.140625" style="252"/>
    <col min="11" max="11" width="14.5703125" style="252" customWidth="1"/>
    <col min="12" max="12" width="16.42578125" style="252" customWidth="1"/>
    <col min="13" max="16384" width="9.140625" style="252"/>
  </cols>
  <sheetData>
    <row r="1" spans="2:12" ht="24.75" customHeight="1" thickBot="1" x14ac:dyDescent="0.25">
      <c r="B1" s="406" t="s">
        <v>241</v>
      </c>
      <c r="C1" s="407"/>
      <c r="D1" s="407"/>
      <c r="E1" s="407"/>
      <c r="F1" s="407"/>
      <c r="G1" s="407"/>
      <c r="H1" s="407"/>
      <c r="I1" s="407"/>
      <c r="J1" s="407"/>
      <c r="K1" s="407"/>
      <c r="L1" s="408"/>
    </row>
    <row r="2" spans="2:12" ht="9" customHeight="1" x14ac:dyDescent="0.2">
      <c r="B2" s="253"/>
      <c r="C2" s="253"/>
      <c r="D2" s="253"/>
      <c r="E2" s="253"/>
      <c r="F2" s="253"/>
      <c r="G2" s="253"/>
      <c r="H2" s="253"/>
      <c r="I2" s="253"/>
      <c r="J2" s="253"/>
      <c r="K2" s="253"/>
      <c r="L2" s="253"/>
    </row>
    <row r="3" spans="2:12" ht="21.75" customHeight="1" thickBot="1" x14ac:dyDescent="0.25">
      <c r="B3" s="409" t="s">
        <v>242</v>
      </c>
      <c r="C3" s="410"/>
      <c r="D3" s="410"/>
      <c r="E3" s="410"/>
      <c r="F3" s="410"/>
      <c r="G3" s="410"/>
      <c r="H3" s="410"/>
      <c r="I3" s="410"/>
      <c r="J3" s="410"/>
      <c r="K3" s="410"/>
      <c r="L3" s="411"/>
    </row>
    <row r="4" spans="2:12" ht="27.75" customHeight="1" x14ac:dyDescent="0.2">
      <c r="B4" s="412" t="s">
        <v>199</v>
      </c>
      <c r="C4" s="414" t="s">
        <v>243</v>
      </c>
      <c r="D4" s="414" t="s">
        <v>244</v>
      </c>
      <c r="E4" s="414"/>
      <c r="F4" s="414"/>
      <c r="G4" s="254"/>
      <c r="H4" s="414" t="s">
        <v>245</v>
      </c>
      <c r="I4" s="414"/>
      <c r="J4" s="414"/>
      <c r="K4" s="414" t="s">
        <v>246</v>
      </c>
      <c r="L4" s="416" t="s">
        <v>247</v>
      </c>
    </row>
    <row r="5" spans="2:12" ht="68.25" customHeight="1" x14ac:dyDescent="0.2">
      <c r="B5" s="413"/>
      <c r="C5" s="415"/>
      <c r="D5" s="255" t="s">
        <v>248</v>
      </c>
      <c r="E5" s="255" t="s">
        <v>249</v>
      </c>
      <c r="F5" s="255" t="s">
        <v>250</v>
      </c>
      <c r="G5" s="256"/>
      <c r="H5" s="255" t="s">
        <v>248</v>
      </c>
      <c r="I5" s="255" t="s">
        <v>249</v>
      </c>
      <c r="J5" s="255" t="s">
        <v>250</v>
      </c>
      <c r="K5" s="415"/>
      <c r="L5" s="417"/>
    </row>
    <row r="6" spans="2:12" s="262" customFormat="1" ht="21" customHeight="1" x14ac:dyDescent="0.2">
      <c r="B6" s="418" t="s">
        <v>251</v>
      </c>
      <c r="C6" s="257" t="s">
        <v>252</v>
      </c>
      <c r="D6" s="258">
        <v>35</v>
      </c>
      <c r="E6" s="259">
        <v>0</v>
      </c>
      <c r="F6" s="260">
        <v>0.38811588614714865</v>
      </c>
      <c r="G6" s="261"/>
      <c r="H6" s="258">
        <v>37</v>
      </c>
      <c r="I6" s="259">
        <v>0</v>
      </c>
      <c r="J6" s="260">
        <v>1.2175220492848551</v>
      </c>
      <c r="K6" s="259">
        <v>0</v>
      </c>
      <c r="L6" s="421" t="s">
        <v>253</v>
      </c>
    </row>
    <row r="7" spans="2:12" s="262" customFormat="1" ht="21" customHeight="1" x14ac:dyDescent="0.2">
      <c r="B7" s="419"/>
      <c r="C7" s="257" t="s">
        <v>254</v>
      </c>
      <c r="D7" s="258">
        <v>19</v>
      </c>
      <c r="E7" s="259" t="s">
        <v>255</v>
      </c>
      <c r="F7" s="260">
        <v>0.43749693845129173</v>
      </c>
      <c r="G7" s="261"/>
      <c r="H7" s="258">
        <v>17</v>
      </c>
      <c r="I7" s="259">
        <v>0</v>
      </c>
      <c r="J7" s="260">
        <v>0.61540533457812396</v>
      </c>
      <c r="K7" s="259">
        <v>0</v>
      </c>
      <c r="L7" s="422"/>
    </row>
    <row r="8" spans="2:12" s="262" customFormat="1" ht="21" customHeight="1" x14ac:dyDescent="0.2">
      <c r="B8" s="419"/>
      <c r="C8" s="257" t="s">
        <v>256</v>
      </c>
      <c r="D8" s="258">
        <v>1</v>
      </c>
      <c r="E8" s="259">
        <v>0</v>
      </c>
      <c r="F8" s="260">
        <v>0.40146867442455109</v>
      </c>
      <c r="G8" s="261"/>
      <c r="H8" s="258">
        <v>1</v>
      </c>
      <c r="I8" s="259">
        <v>0</v>
      </c>
      <c r="J8" s="260">
        <v>0.68750760695084878</v>
      </c>
      <c r="K8" s="259">
        <v>0</v>
      </c>
      <c r="L8" s="422"/>
    </row>
    <row r="9" spans="2:12" s="262" customFormat="1" ht="21" customHeight="1" x14ac:dyDescent="0.2">
      <c r="B9" s="419"/>
      <c r="C9" s="257" t="s">
        <v>257</v>
      </c>
      <c r="D9" s="258">
        <v>17</v>
      </c>
      <c r="E9" s="259" t="s">
        <v>258</v>
      </c>
      <c r="F9" s="260">
        <v>2.6211963637080196</v>
      </c>
      <c r="G9" s="261"/>
      <c r="H9" s="258">
        <v>16</v>
      </c>
      <c r="I9" s="259">
        <v>0</v>
      </c>
      <c r="J9" s="260">
        <v>1.3336534420318567</v>
      </c>
      <c r="K9" s="259">
        <v>0</v>
      </c>
      <c r="L9" s="422"/>
    </row>
    <row r="10" spans="2:12" s="262" customFormat="1" ht="21" customHeight="1" x14ac:dyDescent="0.2">
      <c r="B10" s="419"/>
      <c r="C10" s="257" t="s">
        <v>259</v>
      </c>
      <c r="D10" s="258">
        <v>22</v>
      </c>
      <c r="E10" s="259" t="s">
        <v>260</v>
      </c>
      <c r="F10" s="260">
        <v>2.8772076095171881</v>
      </c>
      <c r="G10" s="261"/>
      <c r="H10" s="258">
        <v>17</v>
      </c>
      <c r="I10" s="259">
        <v>1</v>
      </c>
      <c r="J10" s="260">
        <v>2.3709344285924163</v>
      </c>
      <c r="K10" s="259">
        <v>1</v>
      </c>
      <c r="L10" s="422"/>
    </row>
    <row r="11" spans="2:12" s="262" customFormat="1" ht="21" customHeight="1" x14ac:dyDescent="0.2">
      <c r="B11" s="419"/>
      <c r="C11" s="263" t="s">
        <v>261</v>
      </c>
      <c r="D11" s="264">
        <f>SUM(D6:D10)</f>
        <v>94</v>
      </c>
      <c r="E11" s="264" t="s">
        <v>262</v>
      </c>
      <c r="F11" s="265">
        <v>1.3078312780401846</v>
      </c>
      <c r="G11" s="256"/>
      <c r="H11" s="266">
        <v>88</v>
      </c>
      <c r="I11" s="266">
        <v>1</v>
      </c>
      <c r="J11" s="265">
        <v>1.3910685957105198</v>
      </c>
      <c r="K11" s="266">
        <f>SUM(K6:K10)</f>
        <v>1</v>
      </c>
      <c r="L11" s="422"/>
    </row>
    <row r="12" spans="2:12" s="269" customFormat="1" ht="12.75" customHeight="1" thickBot="1" x14ac:dyDescent="0.25">
      <c r="B12" s="420"/>
      <c r="C12" s="267"/>
      <c r="D12" s="424" t="s">
        <v>263</v>
      </c>
      <c r="E12" s="425"/>
      <c r="F12" s="426"/>
      <c r="G12" s="256"/>
      <c r="H12" s="424"/>
      <c r="I12" s="425"/>
      <c r="J12" s="426"/>
      <c r="K12" s="268"/>
      <c r="L12" s="423"/>
    </row>
    <row r="13" spans="2:12" s="262" customFormat="1" ht="27.75" customHeight="1" x14ac:dyDescent="0.2">
      <c r="B13" s="412" t="s">
        <v>199</v>
      </c>
      <c r="C13" s="414" t="s">
        <v>243</v>
      </c>
      <c r="D13" s="427" t="str">
        <f>D4</f>
        <v>Q-III-Oct-23 TO DEC-23</v>
      </c>
      <c r="E13" s="428"/>
      <c r="F13" s="429"/>
      <c r="G13" s="254"/>
      <c r="H13" s="414" t="str">
        <f>H4</f>
        <v>Q-III-Oct-22 TO DEC-22</v>
      </c>
      <c r="I13" s="414"/>
      <c r="J13" s="414"/>
      <c r="K13" s="414" t="s">
        <v>264</v>
      </c>
      <c r="L13" s="416" t="s">
        <v>247</v>
      </c>
    </row>
    <row r="14" spans="2:12" ht="79.5" customHeight="1" x14ac:dyDescent="0.2">
      <c r="B14" s="413"/>
      <c r="C14" s="415"/>
      <c r="D14" s="255" t="s">
        <v>248</v>
      </c>
      <c r="E14" s="255" t="s">
        <v>265</v>
      </c>
      <c r="F14" s="255" t="s">
        <v>250</v>
      </c>
      <c r="G14" s="256"/>
      <c r="H14" s="255" t="s">
        <v>248</v>
      </c>
      <c r="I14" s="255" t="s">
        <v>265</v>
      </c>
      <c r="J14" s="255" t="s">
        <v>250</v>
      </c>
      <c r="K14" s="415"/>
      <c r="L14" s="417"/>
    </row>
    <row r="15" spans="2:12" s="262" customFormat="1" ht="21" customHeight="1" x14ac:dyDescent="0.2">
      <c r="B15" s="418" t="s">
        <v>266</v>
      </c>
      <c r="C15" s="257" t="s">
        <v>252</v>
      </c>
      <c r="D15" s="258">
        <v>22</v>
      </c>
      <c r="E15" s="270" t="s">
        <v>258</v>
      </c>
      <c r="F15" s="260">
        <v>6.1131551272992581</v>
      </c>
      <c r="G15" s="261"/>
      <c r="H15" s="258">
        <v>20</v>
      </c>
      <c r="I15" s="259">
        <v>0</v>
      </c>
      <c r="J15" s="260">
        <v>3.862781059687391</v>
      </c>
      <c r="K15" s="259">
        <v>0</v>
      </c>
      <c r="L15" s="421" t="s">
        <v>253</v>
      </c>
    </row>
    <row r="16" spans="2:12" s="262" customFormat="1" ht="21" customHeight="1" x14ac:dyDescent="0.2">
      <c r="B16" s="419"/>
      <c r="C16" s="257" t="s">
        <v>254</v>
      </c>
      <c r="D16" s="258">
        <v>48</v>
      </c>
      <c r="E16" s="259">
        <v>1</v>
      </c>
      <c r="F16" s="260">
        <v>4.7934990753449602</v>
      </c>
      <c r="G16" s="261"/>
      <c r="H16" s="258">
        <v>48</v>
      </c>
      <c r="I16" s="259">
        <v>0</v>
      </c>
      <c r="J16" s="260">
        <v>3.1467023928287299</v>
      </c>
      <c r="K16" s="259">
        <v>1</v>
      </c>
      <c r="L16" s="422"/>
    </row>
    <row r="17" spans="2:12" s="262" customFormat="1" ht="21" customHeight="1" x14ac:dyDescent="0.2">
      <c r="B17" s="419"/>
      <c r="C17" s="257" t="s">
        <v>256</v>
      </c>
      <c r="D17" s="258">
        <v>43</v>
      </c>
      <c r="E17" s="259" t="s">
        <v>258</v>
      </c>
      <c r="F17" s="260">
        <v>7.2113613801891958</v>
      </c>
      <c r="G17" s="261"/>
      <c r="H17" s="258">
        <v>42</v>
      </c>
      <c r="I17" s="259">
        <v>0</v>
      </c>
      <c r="J17" s="260">
        <v>5.7696657452566278</v>
      </c>
      <c r="K17" s="259">
        <v>0</v>
      </c>
      <c r="L17" s="422"/>
    </row>
    <row r="18" spans="2:12" s="262" customFormat="1" ht="21" customHeight="1" x14ac:dyDescent="0.2">
      <c r="B18" s="419"/>
      <c r="C18" s="257" t="s">
        <v>257</v>
      </c>
      <c r="D18" s="258">
        <v>284</v>
      </c>
      <c r="E18" s="259" t="s">
        <v>267</v>
      </c>
      <c r="F18" s="260">
        <v>4.2195821116890162</v>
      </c>
      <c r="G18" s="261"/>
      <c r="H18" s="258">
        <v>276</v>
      </c>
      <c r="I18" s="259">
        <v>0</v>
      </c>
      <c r="J18" s="260">
        <v>3.7808681455177502</v>
      </c>
      <c r="K18" s="259">
        <v>0</v>
      </c>
      <c r="L18" s="422"/>
    </row>
    <row r="19" spans="2:12" s="262" customFormat="1" ht="21" customHeight="1" x14ac:dyDescent="0.2">
      <c r="B19" s="419"/>
      <c r="C19" s="257" t="s">
        <v>259</v>
      </c>
      <c r="D19" s="258">
        <v>48</v>
      </c>
      <c r="E19" s="259">
        <v>7</v>
      </c>
      <c r="F19" s="260">
        <v>18.10082027892291</v>
      </c>
      <c r="G19" s="261"/>
      <c r="H19" s="258">
        <v>48</v>
      </c>
      <c r="I19" s="259">
        <v>5</v>
      </c>
      <c r="J19" s="260">
        <v>16.58786321465157</v>
      </c>
      <c r="K19" s="259">
        <v>1</v>
      </c>
      <c r="L19" s="422"/>
    </row>
    <row r="20" spans="2:12" s="262" customFormat="1" ht="21" customHeight="1" x14ac:dyDescent="0.2">
      <c r="B20" s="419"/>
      <c r="C20" s="271" t="s">
        <v>261</v>
      </c>
      <c r="D20" s="264">
        <f>SUM(D15:D19)</f>
        <v>445</v>
      </c>
      <c r="E20" s="264" t="s">
        <v>268</v>
      </c>
      <c r="F20" s="272">
        <v>6.4039382549847046</v>
      </c>
      <c r="G20" s="256"/>
      <c r="H20" s="266">
        <v>434</v>
      </c>
      <c r="I20" s="266">
        <v>5</v>
      </c>
      <c r="J20" s="272">
        <v>5.5943585390696295</v>
      </c>
      <c r="K20" s="273">
        <f>SUM(K15:K19)</f>
        <v>2</v>
      </c>
      <c r="L20" s="422"/>
    </row>
    <row r="21" spans="2:12" s="269" customFormat="1" ht="14.25" customHeight="1" thickBot="1" x14ac:dyDescent="0.25">
      <c r="B21" s="420"/>
      <c r="C21" s="274"/>
      <c r="D21" s="424" t="s">
        <v>263</v>
      </c>
      <c r="E21" s="425"/>
      <c r="F21" s="426"/>
      <c r="G21" s="275"/>
      <c r="H21" s="424"/>
      <c r="I21" s="425"/>
      <c r="J21" s="426"/>
      <c r="K21" s="268"/>
      <c r="L21" s="423"/>
    </row>
    <row r="22" spans="2:12" s="262" customFormat="1" ht="27.75" customHeight="1" x14ac:dyDescent="0.2">
      <c r="B22" s="412" t="s">
        <v>199</v>
      </c>
      <c r="C22" s="414" t="s">
        <v>243</v>
      </c>
      <c r="D22" s="414" t="str">
        <f>D13</f>
        <v>Q-III-Oct-23 TO DEC-23</v>
      </c>
      <c r="E22" s="414"/>
      <c r="F22" s="414"/>
      <c r="G22" s="254"/>
      <c r="H22" s="414" t="str">
        <f>H13</f>
        <v>Q-III-Oct-22 TO DEC-22</v>
      </c>
      <c r="I22" s="414"/>
      <c r="J22" s="414"/>
      <c r="K22" s="414" t="s">
        <v>269</v>
      </c>
      <c r="L22" s="416" t="s">
        <v>247</v>
      </c>
    </row>
    <row r="23" spans="2:12" ht="79.5" customHeight="1" x14ac:dyDescent="0.2">
      <c r="B23" s="413"/>
      <c r="C23" s="415"/>
      <c r="D23" s="255" t="s">
        <v>248</v>
      </c>
      <c r="E23" s="255" t="s">
        <v>270</v>
      </c>
      <c r="F23" s="255" t="s">
        <v>250</v>
      </c>
      <c r="G23" s="256"/>
      <c r="H23" s="255" t="s">
        <v>248</v>
      </c>
      <c r="I23" s="255" t="s">
        <v>270</v>
      </c>
      <c r="J23" s="255" t="s">
        <v>250</v>
      </c>
      <c r="K23" s="415"/>
      <c r="L23" s="417"/>
    </row>
    <row r="24" spans="2:12" s="262" customFormat="1" ht="21" customHeight="1" x14ac:dyDescent="0.2">
      <c r="B24" s="413" t="s">
        <v>271</v>
      </c>
      <c r="C24" s="257" t="s">
        <v>252</v>
      </c>
      <c r="D24" s="258">
        <v>61</v>
      </c>
      <c r="E24" s="259" t="s">
        <v>272</v>
      </c>
      <c r="F24" s="260">
        <v>1.4908026510975094</v>
      </c>
      <c r="G24" s="261"/>
      <c r="H24" s="258">
        <v>58</v>
      </c>
      <c r="I24" s="259">
        <v>1</v>
      </c>
      <c r="J24" s="260">
        <v>2.658582479883834</v>
      </c>
      <c r="K24" s="259">
        <v>1</v>
      </c>
      <c r="L24" s="421" t="s">
        <v>253</v>
      </c>
    </row>
    <row r="25" spans="2:12" s="262" customFormat="1" ht="21" customHeight="1" x14ac:dyDescent="0.2">
      <c r="B25" s="413"/>
      <c r="C25" s="257" t="s">
        <v>254</v>
      </c>
      <c r="D25" s="258">
        <v>8</v>
      </c>
      <c r="E25" s="259">
        <v>0</v>
      </c>
      <c r="F25" s="260">
        <v>-0.91851299975484169</v>
      </c>
      <c r="G25" s="261"/>
      <c r="H25" s="258">
        <v>6</v>
      </c>
      <c r="I25" s="259">
        <v>0</v>
      </c>
      <c r="J25" s="260">
        <v>1.1623435857479802</v>
      </c>
      <c r="K25" s="259">
        <v>0</v>
      </c>
      <c r="L25" s="422"/>
    </row>
    <row r="26" spans="2:12" s="262" customFormat="1" ht="21" customHeight="1" x14ac:dyDescent="0.2">
      <c r="B26" s="413"/>
      <c r="C26" s="257" t="s">
        <v>256</v>
      </c>
      <c r="D26" s="258">
        <v>14</v>
      </c>
      <c r="E26" s="259">
        <v>0</v>
      </c>
      <c r="F26" s="260">
        <v>1.3347477751364694</v>
      </c>
      <c r="G26" s="261"/>
      <c r="H26" s="258">
        <v>13</v>
      </c>
      <c r="I26" s="259">
        <v>0</v>
      </c>
      <c r="J26" s="260">
        <v>1.5314466041563799</v>
      </c>
      <c r="K26" s="259">
        <v>0</v>
      </c>
      <c r="L26" s="422"/>
    </row>
    <row r="27" spans="2:12" s="262" customFormat="1" ht="21" customHeight="1" x14ac:dyDescent="0.2">
      <c r="B27" s="413"/>
      <c r="C27" s="257" t="s">
        <v>257</v>
      </c>
      <c r="D27" s="258">
        <v>3</v>
      </c>
      <c r="E27" s="259">
        <v>0</v>
      </c>
      <c r="F27" s="260">
        <v>0.27090825386025064</v>
      </c>
      <c r="G27" s="261"/>
      <c r="H27" s="258">
        <v>3</v>
      </c>
      <c r="I27" s="259">
        <v>0</v>
      </c>
      <c r="J27" s="260">
        <v>0.32493372876866933</v>
      </c>
      <c r="K27" s="259">
        <v>0</v>
      </c>
      <c r="L27" s="422"/>
    </row>
    <row r="28" spans="2:12" s="262" customFormat="1" ht="21" customHeight="1" x14ac:dyDescent="0.2">
      <c r="B28" s="413"/>
      <c r="C28" s="257" t="s">
        <v>259</v>
      </c>
      <c r="D28" s="259">
        <v>46</v>
      </c>
      <c r="E28" s="259">
        <v>1</v>
      </c>
      <c r="F28" s="260">
        <v>1.7186672340213669</v>
      </c>
      <c r="G28" s="256"/>
      <c r="H28" s="259">
        <v>45</v>
      </c>
      <c r="I28" s="259">
        <v>1</v>
      </c>
      <c r="J28" s="260">
        <v>1.7050486956128839</v>
      </c>
      <c r="K28" s="259">
        <v>0</v>
      </c>
      <c r="L28" s="422"/>
    </row>
    <row r="29" spans="2:12" s="262" customFormat="1" ht="21" customHeight="1" x14ac:dyDescent="0.2">
      <c r="B29" s="413"/>
      <c r="C29" s="271" t="s">
        <v>261</v>
      </c>
      <c r="D29" s="264">
        <f>SUM(D24:D28)</f>
        <v>132</v>
      </c>
      <c r="E29" s="264" t="s">
        <v>260</v>
      </c>
      <c r="F29" s="272">
        <v>1.4625438703194689</v>
      </c>
      <c r="G29" s="276"/>
      <c r="H29" s="266">
        <v>125</v>
      </c>
      <c r="I29" s="266">
        <v>2</v>
      </c>
      <c r="J29" s="272">
        <v>2.1862262053200672</v>
      </c>
      <c r="K29" s="273">
        <f>SUM(K24:K28)</f>
        <v>1</v>
      </c>
      <c r="L29" s="422"/>
    </row>
    <row r="30" spans="2:12" s="269" customFormat="1" ht="16.5" customHeight="1" thickBot="1" x14ac:dyDescent="0.25">
      <c r="B30" s="430"/>
      <c r="C30" s="277"/>
      <c r="D30" s="424" t="s">
        <v>263</v>
      </c>
      <c r="E30" s="425"/>
      <c r="F30" s="426"/>
      <c r="G30" s="275"/>
      <c r="H30" s="424"/>
      <c r="I30" s="425"/>
      <c r="J30" s="426"/>
      <c r="K30" s="268"/>
      <c r="L30" s="423"/>
    </row>
    <row r="31" spans="2:12" ht="62.25" customHeight="1" x14ac:dyDescent="0.2">
      <c r="B31" s="278"/>
      <c r="C31" s="279"/>
      <c r="D31" s="279"/>
      <c r="E31" s="279"/>
      <c r="F31" s="279"/>
      <c r="G31" s="279"/>
      <c r="H31" s="279"/>
      <c r="I31" s="279"/>
      <c r="J31" s="279"/>
      <c r="K31" s="279"/>
      <c r="L31" s="279"/>
    </row>
    <row r="32" spans="2:12" ht="86.25" customHeight="1" x14ac:dyDescent="0.2"/>
  </sheetData>
  <mergeCells count="32">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 ref="B6:B12"/>
    <mergeCell ref="L6:L12"/>
    <mergeCell ref="D12:F12"/>
    <mergeCell ref="H12:J12"/>
    <mergeCell ref="B13:B14"/>
    <mergeCell ref="C13:C14"/>
    <mergeCell ref="D13:F13"/>
    <mergeCell ref="H13:J13"/>
    <mergeCell ref="K13:K14"/>
    <mergeCell ref="L13:L14"/>
    <mergeCell ref="B1:L1"/>
    <mergeCell ref="B3:L3"/>
    <mergeCell ref="B4:B5"/>
    <mergeCell ref="C4:C5"/>
    <mergeCell ref="D4:F4"/>
    <mergeCell ref="H4:J4"/>
    <mergeCell ref="K4:K5"/>
    <mergeCell ref="L4:L5"/>
  </mergeCells>
  <printOptions horizontalCentered="1" verticalCentered="1"/>
  <pageMargins left="0.35" right="0.36" top="0" bottom="0" header="0" footer="0"/>
  <pageSetup scale="84"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25" t="s">
        <v>129</v>
      </c>
      <c r="B1" s="25" t="s">
        <v>130</v>
      </c>
      <c r="C1" s="26" t="s">
        <v>131</v>
      </c>
      <c r="D1" s="26" t="s">
        <v>132</v>
      </c>
      <c r="E1" s="26" t="s">
        <v>133</v>
      </c>
      <c r="F1" s="26" t="s">
        <v>134</v>
      </c>
      <c r="G1" s="26" t="s">
        <v>135</v>
      </c>
      <c r="H1" s="26" t="s">
        <v>136</v>
      </c>
      <c r="I1" s="26" t="s">
        <v>137</v>
      </c>
      <c r="J1" s="26" t="s">
        <v>138</v>
      </c>
      <c r="K1" s="26" t="s">
        <v>139</v>
      </c>
    </row>
    <row r="2" spans="1:11" ht="15" customHeight="1" x14ac:dyDescent="0.25">
      <c r="A2" s="27" t="s">
        <v>140</v>
      </c>
      <c r="B2" s="27"/>
      <c r="C2" s="27"/>
      <c r="D2" s="27"/>
      <c r="E2" s="27"/>
      <c r="F2" s="27"/>
      <c r="G2" s="27"/>
      <c r="H2" s="27"/>
      <c r="I2" s="27"/>
      <c r="J2" s="27"/>
      <c r="K2" s="27"/>
    </row>
    <row r="3" spans="1:11" ht="15" customHeight="1" x14ac:dyDescent="0.25">
      <c r="A3" s="28">
        <v>1</v>
      </c>
      <c r="B3" s="28" t="s">
        <v>2</v>
      </c>
      <c r="C3" s="29">
        <v>3116069269.4099998</v>
      </c>
      <c r="D3" s="29">
        <v>17043896.82</v>
      </c>
      <c r="E3" s="29">
        <v>172650.77</v>
      </c>
      <c r="F3" s="29">
        <v>343600985.27999997</v>
      </c>
      <c r="G3" s="29">
        <v>0</v>
      </c>
      <c r="H3" s="29">
        <v>73554896.5</v>
      </c>
      <c r="I3" s="29">
        <v>227109.15</v>
      </c>
      <c r="J3" s="29">
        <v>18633312.23</v>
      </c>
      <c r="K3" s="29">
        <v>3569302120.1599998</v>
      </c>
    </row>
    <row r="4" spans="1:11" ht="15" customHeight="1" x14ac:dyDescent="0.25">
      <c r="A4" s="28">
        <v>2</v>
      </c>
      <c r="B4" s="28" t="s">
        <v>141</v>
      </c>
      <c r="C4" s="29">
        <v>71089139.950000003</v>
      </c>
      <c r="D4" s="29">
        <v>101753.87</v>
      </c>
      <c r="E4" s="29">
        <v>17040</v>
      </c>
      <c r="F4" s="29">
        <v>7364652.4699999997</v>
      </c>
      <c r="G4" s="29">
        <v>0</v>
      </c>
      <c r="H4" s="29">
        <v>748929.5</v>
      </c>
      <c r="I4" s="29">
        <v>23532.400000000001</v>
      </c>
      <c r="J4" s="29">
        <v>453786.14</v>
      </c>
      <c r="K4" s="29">
        <v>79798834.329999998</v>
      </c>
    </row>
    <row r="5" spans="1:11" ht="15" customHeight="1" x14ac:dyDescent="0.25">
      <c r="A5" s="28">
        <v>3</v>
      </c>
      <c r="B5" s="28" t="s">
        <v>142</v>
      </c>
      <c r="C5" s="29">
        <v>2127392756.0799999</v>
      </c>
      <c r="D5" s="29">
        <v>10987310.15</v>
      </c>
      <c r="E5" s="29">
        <v>55383.85</v>
      </c>
      <c r="F5" s="29">
        <v>335242088.61000001</v>
      </c>
      <c r="G5" s="29">
        <v>0</v>
      </c>
      <c r="H5" s="29">
        <v>15904544</v>
      </c>
      <c r="I5" s="29">
        <v>285434.14</v>
      </c>
      <c r="J5" s="29">
        <v>5771228.1399999997</v>
      </c>
      <c r="K5" s="29">
        <v>2495638744.9699998</v>
      </c>
    </row>
    <row r="6" spans="1:11" ht="15" customHeight="1" x14ac:dyDescent="0.25">
      <c r="A6" s="28"/>
      <c r="B6" s="28" t="s">
        <v>143</v>
      </c>
      <c r="C6" s="29">
        <v>78023457.159999996</v>
      </c>
      <c r="D6" s="29">
        <v>0</v>
      </c>
      <c r="E6" s="29">
        <v>0</v>
      </c>
      <c r="F6" s="29">
        <v>19271785.379999999</v>
      </c>
      <c r="G6" s="29">
        <v>0</v>
      </c>
      <c r="H6" s="29">
        <v>469841</v>
      </c>
      <c r="I6" s="29">
        <v>303675.78000000003</v>
      </c>
      <c r="J6" s="29">
        <v>245968.69</v>
      </c>
      <c r="K6" s="29">
        <v>98314728.010000005</v>
      </c>
    </row>
    <row r="7" spans="1:11" ht="15" customHeight="1" x14ac:dyDescent="0.25">
      <c r="A7" s="28"/>
      <c r="B7" s="28" t="s">
        <v>144</v>
      </c>
      <c r="C7" s="29">
        <v>2205416213.2399998</v>
      </c>
      <c r="D7" s="29">
        <v>10987310.15</v>
      </c>
      <c r="E7" s="29">
        <v>55383.85</v>
      </c>
      <c r="F7" s="29">
        <v>354513873.99000001</v>
      </c>
      <c r="G7" s="29">
        <v>0</v>
      </c>
      <c r="H7" s="29">
        <v>16374385</v>
      </c>
      <c r="I7" s="29">
        <v>589109.92000000004</v>
      </c>
      <c r="J7" s="29">
        <v>6017196.8300000001</v>
      </c>
      <c r="K7" s="29">
        <v>2593953472.98</v>
      </c>
    </row>
    <row r="8" spans="1:11" ht="15" customHeight="1" x14ac:dyDescent="0.25">
      <c r="A8" s="28">
        <v>4</v>
      </c>
      <c r="B8" s="28" t="s">
        <v>145</v>
      </c>
      <c r="C8" s="29">
        <v>229130849.12</v>
      </c>
      <c r="D8" s="29">
        <v>7024.2</v>
      </c>
      <c r="E8" s="29">
        <v>360</v>
      </c>
      <c r="F8" s="29">
        <v>3568735.55</v>
      </c>
      <c r="G8" s="29">
        <v>0</v>
      </c>
      <c r="H8" s="29">
        <v>1043824</v>
      </c>
      <c r="I8" s="29">
        <v>84685</v>
      </c>
      <c r="J8" s="29">
        <v>38964479.619999997</v>
      </c>
      <c r="K8" s="29">
        <v>272799957.49000001</v>
      </c>
    </row>
    <row r="9" spans="1:11" ht="15" customHeight="1" x14ac:dyDescent="0.25">
      <c r="A9" s="28">
        <v>5</v>
      </c>
      <c r="B9" s="28" t="s">
        <v>5</v>
      </c>
      <c r="C9" s="29">
        <v>224828301.09</v>
      </c>
      <c r="D9" s="29">
        <v>1100948.82</v>
      </c>
      <c r="E9" s="29">
        <v>69162.009999999995</v>
      </c>
      <c r="F9" s="29">
        <v>32851.339999999997</v>
      </c>
      <c r="G9" s="29">
        <v>0</v>
      </c>
      <c r="H9" s="29">
        <v>6727882.5</v>
      </c>
      <c r="I9" s="29">
        <v>96521.78</v>
      </c>
      <c r="J9" s="29">
        <v>1507359.23</v>
      </c>
      <c r="K9" s="29">
        <v>234363026.77000001</v>
      </c>
    </row>
    <row r="10" spans="1:11" ht="15" customHeight="1" x14ac:dyDescent="0.25">
      <c r="A10" s="28">
        <v>6</v>
      </c>
      <c r="B10" s="28" t="s">
        <v>146</v>
      </c>
      <c r="C10" s="29">
        <v>93088768.859999999</v>
      </c>
      <c r="D10" s="29">
        <v>0</v>
      </c>
      <c r="E10" s="29">
        <v>0</v>
      </c>
      <c r="F10" s="29">
        <v>833815.28</v>
      </c>
      <c r="G10" s="29">
        <v>0</v>
      </c>
      <c r="H10" s="29">
        <v>302109.5</v>
      </c>
      <c r="I10" s="29">
        <v>89765.18</v>
      </c>
      <c r="J10" s="29">
        <v>4559629.57</v>
      </c>
      <c r="K10" s="29">
        <v>98874088.390000001</v>
      </c>
    </row>
    <row r="11" spans="1:11" ht="15" customHeight="1" x14ac:dyDescent="0.25">
      <c r="A11" s="28">
        <v>7</v>
      </c>
      <c r="B11" s="28" t="s">
        <v>147</v>
      </c>
      <c r="C11" s="29">
        <v>2188369.91</v>
      </c>
      <c r="D11" s="29">
        <v>52177.62</v>
      </c>
      <c r="E11" s="29">
        <v>0</v>
      </c>
      <c r="F11" s="29">
        <v>239472.02</v>
      </c>
      <c r="G11" s="29">
        <v>0</v>
      </c>
      <c r="H11" s="29">
        <v>183965.5</v>
      </c>
      <c r="I11" s="29">
        <v>10954.81</v>
      </c>
      <c r="J11" s="29">
        <v>1881544.86</v>
      </c>
      <c r="K11" s="29">
        <v>4556484.72</v>
      </c>
    </row>
    <row r="12" spans="1:11" ht="15" customHeight="1" x14ac:dyDescent="0.25">
      <c r="A12" s="28">
        <v>8</v>
      </c>
      <c r="B12" s="28" t="s">
        <v>148</v>
      </c>
      <c r="C12" s="29">
        <v>1346751.03</v>
      </c>
      <c r="D12" s="29">
        <v>29611.200000000001</v>
      </c>
      <c r="E12" s="29">
        <v>0</v>
      </c>
      <c r="F12" s="29">
        <v>0</v>
      </c>
      <c r="G12" s="29">
        <v>0</v>
      </c>
      <c r="H12" s="29">
        <v>0</v>
      </c>
      <c r="I12" s="29">
        <v>0</v>
      </c>
      <c r="J12" s="29">
        <v>12750.19</v>
      </c>
      <c r="K12" s="29">
        <v>1389112.42</v>
      </c>
    </row>
    <row r="13" spans="1:11" ht="15" customHeight="1" x14ac:dyDescent="0.25">
      <c r="A13" s="28">
        <v>9</v>
      </c>
      <c r="B13" s="28" t="s">
        <v>149</v>
      </c>
      <c r="C13" s="29">
        <v>0</v>
      </c>
      <c r="D13" s="29">
        <v>3642101.75</v>
      </c>
      <c r="E13" s="29">
        <v>0</v>
      </c>
      <c r="F13" s="29">
        <v>384932.08</v>
      </c>
      <c r="G13" s="29">
        <v>0</v>
      </c>
      <c r="H13" s="29">
        <v>0</v>
      </c>
      <c r="I13" s="29">
        <v>46327.9</v>
      </c>
      <c r="J13" s="29">
        <v>55.4</v>
      </c>
      <c r="K13" s="29">
        <v>4073417.13</v>
      </c>
    </row>
    <row r="14" spans="1:11" ht="15" customHeight="1" x14ac:dyDescent="0.25">
      <c r="A14" s="28">
        <v>10</v>
      </c>
      <c r="B14" s="28" t="s">
        <v>150</v>
      </c>
      <c r="C14" s="29">
        <v>5861599084.5100002</v>
      </c>
      <c r="D14" s="29">
        <v>29240933.859999999</v>
      </c>
      <c r="E14" s="29">
        <v>314596.63</v>
      </c>
      <c r="F14" s="29">
        <v>690643128.52999997</v>
      </c>
      <c r="G14" s="29">
        <v>0</v>
      </c>
      <c r="H14" s="29">
        <v>98282186</v>
      </c>
      <c r="I14" s="29">
        <v>807047.65</v>
      </c>
      <c r="J14" s="29">
        <v>69889794.930000007</v>
      </c>
      <c r="K14" s="29">
        <v>6750776772.1099997</v>
      </c>
    </row>
    <row r="15" spans="1:11" ht="15" customHeight="1" x14ac:dyDescent="0.25">
      <c r="A15" s="28">
        <v>11</v>
      </c>
      <c r="B15" s="28" t="s">
        <v>151</v>
      </c>
      <c r="C15" s="29">
        <v>3535120.94</v>
      </c>
      <c r="D15" s="29">
        <v>81788.820000000007</v>
      </c>
      <c r="E15" s="29">
        <v>0</v>
      </c>
      <c r="F15" s="29">
        <v>239472.02</v>
      </c>
      <c r="G15" s="29">
        <v>0</v>
      </c>
      <c r="H15" s="29">
        <v>183965.5</v>
      </c>
      <c r="I15" s="29">
        <v>10954.81</v>
      </c>
      <c r="J15" s="29">
        <v>1894295.05</v>
      </c>
      <c r="K15" s="29">
        <v>5945597.1399999997</v>
      </c>
    </row>
    <row r="16" spans="1:11" ht="15" customHeight="1" x14ac:dyDescent="0.25">
      <c r="A16" s="28">
        <v>12</v>
      </c>
      <c r="B16" s="28" t="s">
        <v>152</v>
      </c>
      <c r="C16" s="29">
        <v>78023457.159999996</v>
      </c>
      <c r="D16" s="29">
        <v>3642101.75</v>
      </c>
      <c r="E16" s="29">
        <v>0</v>
      </c>
      <c r="F16" s="29">
        <v>19656717.460000001</v>
      </c>
      <c r="G16" s="29">
        <v>0</v>
      </c>
      <c r="H16" s="29">
        <v>469841</v>
      </c>
      <c r="I16" s="29">
        <v>350003.68</v>
      </c>
      <c r="J16" s="29">
        <v>246024.09</v>
      </c>
      <c r="K16" s="29">
        <v>102388145.14</v>
      </c>
    </row>
    <row r="17" spans="1:11" ht="15" customHeight="1" x14ac:dyDescent="0.25">
      <c r="A17" s="28">
        <v>13</v>
      </c>
      <c r="B17" s="28" t="s">
        <v>153</v>
      </c>
      <c r="C17" s="29">
        <v>5943157662.6099997</v>
      </c>
      <c r="D17" s="29">
        <v>32964824.43</v>
      </c>
      <c r="E17" s="29">
        <v>314596.63</v>
      </c>
      <c r="F17" s="29">
        <v>710539318.00999999</v>
      </c>
      <c r="G17" s="29">
        <v>0</v>
      </c>
      <c r="H17" s="29">
        <v>98935992.5</v>
      </c>
      <c r="I17" s="29">
        <v>1168006.1399999999</v>
      </c>
      <c r="J17" s="29">
        <v>72030114.069999993</v>
      </c>
      <c r="K17" s="29">
        <v>6859110514.3900003</v>
      </c>
    </row>
    <row r="18" spans="1:11" ht="15" customHeight="1" x14ac:dyDescent="0.25">
      <c r="A18" s="27" t="s">
        <v>140</v>
      </c>
      <c r="B18" s="27"/>
      <c r="C18" s="27"/>
      <c r="D18" s="27"/>
      <c r="E18" s="27"/>
      <c r="F18" s="27"/>
      <c r="G18" s="27"/>
      <c r="H18" s="27"/>
      <c r="I18" s="27"/>
      <c r="J18" s="27"/>
      <c r="K18" s="27"/>
    </row>
    <row r="19" spans="1:11" ht="15" customHeight="1" x14ac:dyDescent="0.3">
      <c r="A19" s="30" t="s">
        <v>154</v>
      </c>
      <c r="B19" s="30"/>
      <c r="C19" s="30"/>
      <c r="D19" s="30"/>
      <c r="E19" s="30"/>
      <c r="F19" s="30"/>
      <c r="G19" s="30"/>
      <c r="H19" s="30"/>
      <c r="I19" s="30"/>
      <c r="J19" s="30"/>
      <c r="K19" s="30"/>
    </row>
    <row r="20" spans="1:11" ht="15" customHeight="1" x14ac:dyDescent="0.25">
      <c r="A20" s="27" t="s">
        <v>140</v>
      </c>
      <c r="B20" s="27"/>
      <c r="C20" s="27"/>
      <c r="D20" s="27"/>
      <c r="E20" s="27"/>
      <c r="F20" s="27"/>
      <c r="G20" s="27"/>
      <c r="H20" s="27"/>
      <c r="I20" s="27"/>
      <c r="J20" s="27"/>
      <c r="K20" s="27"/>
    </row>
    <row r="21" spans="1:11" ht="15" customHeight="1" x14ac:dyDescent="0.3">
      <c r="A21" s="25" t="s">
        <v>129</v>
      </c>
      <c r="B21" s="25" t="s">
        <v>130</v>
      </c>
      <c r="C21" s="26" t="s">
        <v>155</v>
      </c>
      <c r="D21" s="26" t="s">
        <v>156</v>
      </c>
      <c r="E21" s="26" t="s">
        <v>157</v>
      </c>
      <c r="F21" s="26" t="s">
        <v>158</v>
      </c>
      <c r="G21" s="26" t="s">
        <v>159</v>
      </c>
      <c r="H21" s="26" t="s">
        <v>160</v>
      </c>
      <c r="I21" s="26" t="s">
        <v>161</v>
      </c>
      <c r="J21" s="26" t="s">
        <v>162</v>
      </c>
      <c r="K21" s="26" t="s">
        <v>163</v>
      </c>
    </row>
    <row r="22" spans="1:11" ht="15" customHeight="1" x14ac:dyDescent="0.25">
      <c r="A22" s="27" t="s">
        <v>140</v>
      </c>
      <c r="B22" s="27"/>
      <c r="C22" s="27"/>
      <c r="D22" s="27"/>
      <c r="E22" s="27"/>
      <c r="F22" s="27"/>
      <c r="G22" s="27"/>
      <c r="H22" s="27"/>
      <c r="I22" s="27"/>
      <c r="J22" s="27"/>
      <c r="K22" s="27"/>
    </row>
    <row r="23" spans="1:11" ht="15" customHeight="1" x14ac:dyDescent="0.25">
      <c r="A23" s="28">
        <v>1</v>
      </c>
      <c r="B23" s="28" t="s">
        <v>2</v>
      </c>
      <c r="C23" s="29">
        <v>1178560</v>
      </c>
      <c r="D23" s="29">
        <v>547896815</v>
      </c>
      <c r="E23" s="29">
        <v>108936347.28</v>
      </c>
      <c r="F23" s="29">
        <v>2277778320.7800002</v>
      </c>
      <c r="G23" s="29">
        <v>698827103.16999996</v>
      </c>
      <c r="H23" s="29">
        <v>0</v>
      </c>
      <c r="I23" s="29">
        <v>23878038.489999998</v>
      </c>
      <c r="J23" s="29">
        <v>6649459.6900000004</v>
      </c>
      <c r="K23" s="29">
        <v>3116069269.4099998</v>
      </c>
    </row>
    <row r="24" spans="1:11" ht="15" customHeight="1" x14ac:dyDescent="0.25">
      <c r="A24" s="28">
        <v>2</v>
      </c>
      <c r="B24" s="28" t="s">
        <v>141</v>
      </c>
      <c r="C24" s="29">
        <v>10324</v>
      </c>
      <c r="D24" s="29">
        <v>12238984</v>
      </c>
      <c r="E24" s="29">
        <v>3352066.04</v>
      </c>
      <c r="F24" s="29">
        <v>49361466.770000003</v>
      </c>
      <c r="G24" s="29">
        <v>14977587.99</v>
      </c>
      <c r="H24" s="29">
        <v>0</v>
      </c>
      <c r="I24" s="29">
        <v>3186689.16</v>
      </c>
      <c r="J24" s="29">
        <v>211329.99</v>
      </c>
      <c r="K24" s="29">
        <v>71089139.950000003</v>
      </c>
    </row>
    <row r="25" spans="1:11" ht="15" customHeight="1" x14ac:dyDescent="0.25">
      <c r="A25" s="28">
        <v>3</v>
      </c>
      <c r="B25" s="28" t="s">
        <v>142</v>
      </c>
      <c r="C25" s="29">
        <v>141223</v>
      </c>
      <c r="D25" s="29">
        <v>308942121</v>
      </c>
      <c r="E25" s="29">
        <v>209816323.53</v>
      </c>
      <c r="F25" s="29">
        <v>1506771323.96</v>
      </c>
      <c r="G25" s="29">
        <v>383974357.43000001</v>
      </c>
      <c r="H25" s="29">
        <v>243868.04</v>
      </c>
      <c r="I25" s="29">
        <v>12422367.029999999</v>
      </c>
      <c r="J25" s="29">
        <v>14164516.09</v>
      </c>
      <c r="K25" s="29">
        <v>2127392756.0799999</v>
      </c>
    </row>
    <row r="26" spans="1:11" ht="15" customHeight="1" x14ac:dyDescent="0.25">
      <c r="A26" s="28"/>
      <c r="B26" s="28" t="s">
        <v>143</v>
      </c>
      <c r="C26" s="29">
        <v>4704</v>
      </c>
      <c r="D26" s="29">
        <v>8930434</v>
      </c>
      <c r="E26" s="29">
        <v>26180158.879999999</v>
      </c>
      <c r="F26" s="29">
        <v>41354591.560000002</v>
      </c>
      <c r="G26" s="29">
        <v>10417808.65</v>
      </c>
      <c r="H26" s="29">
        <v>0</v>
      </c>
      <c r="I26" s="29">
        <v>0</v>
      </c>
      <c r="J26" s="29">
        <v>70898.070000000007</v>
      </c>
      <c r="K26" s="29">
        <v>78023457.159999996</v>
      </c>
    </row>
    <row r="27" spans="1:11" ht="15" customHeight="1" x14ac:dyDescent="0.25">
      <c r="A27" s="28"/>
      <c r="B27" s="28" t="s">
        <v>144</v>
      </c>
      <c r="C27" s="29">
        <v>145927</v>
      </c>
      <c r="D27" s="29">
        <v>317872555</v>
      </c>
      <c r="E27" s="29">
        <v>235996482.41</v>
      </c>
      <c r="F27" s="29">
        <v>1548125915.52</v>
      </c>
      <c r="G27" s="29">
        <v>394392166.07999998</v>
      </c>
      <c r="H27" s="29">
        <v>243868.04</v>
      </c>
      <c r="I27" s="29">
        <v>12422367.029999999</v>
      </c>
      <c r="J27" s="29">
        <v>14235414.16</v>
      </c>
      <c r="K27" s="29">
        <v>2205416213.2399998</v>
      </c>
    </row>
    <row r="28" spans="1:11" ht="15" customHeight="1" x14ac:dyDescent="0.25">
      <c r="A28" s="28">
        <v>4</v>
      </c>
      <c r="B28" s="28" t="s">
        <v>145</v>
      </c>
      <c r="C28" s="29">
        <v>8003</v>
      </c>
      <c r="D28" s="29">
        <v>48527153</v>
      </c>
      <c r="E28" s="29">
        <v>1355207.11</v>
      </c>
      <c r="F28" s="29">
        <v>164401308.53999999</v>
      </c>
      <c r="G28" s="29">
        <v>58237665.729999997</v>
      </c>
      <c r="H28" s="29">
        <v>0</v>
      </c>
      <c r="I28" s="29">
        <v>2690678.79</v>
      </c>
      <c r="J28" s="29">
        <v>2445988.9500000002</v>
      </c>
      <c r="K28" s="29">
        <v>229130849.12</v>
      </c>
    </row>
    <row r="29" spans="1:11" ht="15" customHeight="1" x14ac:dyDescent="0.25">
      <c r="A29" s="28">
        <v>5</v>
      </c>
      <c r="B29" s="28" t="s">
        <v>5</v>
      </c>
      <c r="C29" s="29">
        <v>64962</v>
      </c>
      <c r="D29" s="29">
        <v>168792969</v>
      </c>
      <c r="E29" s="29">
        <v>32021768.899999999</v>
      </c>
      <c r="F29" s="29">
        <v>186279271.38999999</v>
      </c>
      <c r="G29" s="29">
        <v>0</v>
      </c>
      <c r="H29" s="29">
        <v>0</v>
      </c>
      <c r="I29" s="29">
        <v>5083644.16</v>
      </c>
      <c r="J29" s="29">
        <v>1443616.64</v>
      </c>
      <c r="K29" s="29">
        <v>224828301.09</v>
      </c>
    </row>
    <row r="30" spans="1:11" ht="15" customHeight="1" x14ac:dyDescent="0.25">
      <c r="A30" s="28">
        <v>6</v>
      </c>
      <c r="B30" s="28" t="s">
        <v>146</v>
      </c>
      <c r="C30" s="29">
        <v>4333</v>
      </c>
      <c r="D30" s="29">
        <v>15223858</v>
      </c>
      <c r="E30" s="29">
        <v>212629.18</v>
      </c>
      <c r="F30" s="29">
        <v>71319701.260000005</v>
      </c>
      <c r="G30" s="29">
        <v>20672610.43</v>
      </c>
      <c r="H30" s="29">
        <v>0</v>
      </c>
      <c r="I30" s="29">
        <v>303088.92</v>
      </c>
      <c r="J30" s="29">
        <v>580739.06999999995</v>
      </c>
      <c r="K30" s="29">
        <v>93088768.859999999</v>
      </c>
    </row>
    <row r="31" spans="1:11" ht="15" customHeight="1" x14ac:dyDescent="0.25">
      <c r="A31" s="28">
        <v>7</v>
      </c>
      <c r="B31" s="28" t="s">
        <v>147</v>
      </c>
      <c r="C31" s="29">
        <v>75006</v>
      </c>
      <c r="D31" s="29">
        <v>254352</v>
      </c>
      <c r="E31" s="29">
        <v>0</v>
      </c>
      <c r="F31" s="29">
        <v>0</v>
      </c>
      <c r="G31" s="29">
        <v>0</v>
      </c>
      <c r="H31" s="29">
        <v>0</v>
      </c>
      <c r="I31" s="29">
        <v>0</v>
      </c>
      <c r="J31" s="29">
        <v>2188369.91</v>
      </c>
      <c r="K31" s="29">
        <v>2188369.91</v>
      </c>
    </row>
    <row r="32" spans="1:11" ht="15" customHeight="1" x14ac:dyDescent="0.25">
      <c r="A32" s="28">
        <v>8</v>
      </c>
      <c r="B32" s="28" t="s">
        <v>148</v>
      </c>
      <c r="C32" s="29">
        <v>2231</v>
      </c>
      <c r="D32" s="29">
        <v>0</v>
      </c>
      <c r="E32" s="29">
        <v>1316135.1299999999</v>
      </c>
      <c r="F32" s="29">
        <v>5130</v>
      </c>
      <c r="G32" s="29">
        <v>0</v>
      </c>
      <c r="H32" s="29">
        <v>0</v>
      </c>
      <c r="I32" s="29">
        <v>0</v>
      </c>
      <c r="J32" s="29">
        <v>25485.9</v>
      </c>
      <c r="K32" s="29">
        <v>1346751.03</v>
      </c>
    </row>
    <row r="33" spans="1:11" ht="15" customHeight="1" x14ac:dyDescent="0.25">
      <c r="A33" s="28">
        <v>9</v>
      </c>
      <c r="B33" s="28" t="s">
        <v>149</v>
      </c>
      <c r="C33" s="29">
        <v>255</v>
      </c>
      <c r="D33" s="29">
        <v>740096</v>
      </c>
      <c r="E33" s="29">
        <v>0</v>
      </c>
      <c r="F33" s="29">
        <v>0</v>
      </c>
      <c r="G33" s="29">
        <v>0</v>
      </c>
      <c r="H33" s="29">
        <v>0</v>
      </c>
      <c r="I33" s="29">
        <v>0</v>
      </c>
      <c r="J33" s="29">
        <v>0</v>
      </c>
      <c r="K33" s="29">
        <v>0</v>
      </c>
    </row>
    <row r="34" spans="1:11" ht="15" customHeight="1" x14ac:dyDescent="0.25">
      <c r="A34" s="28">
        <v>10</v>
      </c>
      <c r="B34" s="28" t="s">
        <v>150</v>
      </c>
      <c r="C34" s="29">
        <v>1407405</v>
      </c>
      <c r="D34" s="29">
        <v>1101621900</v>
      </c>
      <c r="E34" s="29">
        <v>355694342.04000002</v>
      </c>
      <c r="F34" s="29">
        <v>4255911392.6999998</v>
      </c>
      <c r="G34" s="29">
        <v>1176689324.75</v>
      </c>
      <c r="H34" s="29">
        <v>243868.04</v>
      </c>
      <c r="I34" s="29">
        <v>47564506.549999997</v>
      </c>
      <c r="J34" s="29">
        <v>25495650.43</v>
      </c>
      <c r="K34" s="29">
        <v>5861599084.5100002</v>
      </c>
    </row>
    <row r="35" spans="1:11" ht="15" customHeight="1" x14ac:dyDescent="0.25">
      <c r="A35" s="28">
        <v>11</v>
      </c>
      <c r="B35" s="28" t="s">
        <v>164</v>
      </c>
      <c r="C35" s="29">
        <v>77237</v>
      </c>
      <c r="D35" s="29">
        <v>254352</v>
      </c>
      <c r="E35" s="29">
        <v>1316135.1299999999</v>
      </c>
      <c r="F35" s="29">
        <v>5130</v>
      </c>
      <c r="G35" s="29">
        <v>0</v>
      </c>
      <c r="H35" s="29">
        <v>0</v>
      </c>
      <c r="I35" s="29">
        <v>0</v>
      </c>
      <c r="J35" s="29">
        <v>2213855.81</v>
      </c>
      <c r="K35" s="29">
        <v>3535120.94</v>
      </c>
    </row>
    <row r="36" spans="1:11" ht="15" customHeight="1" x14ac:dyDescent="0.25">
      <c r="A36" s="28">
        <v>12</v>
      </c>
      <c r="B36" s="28" t="s">
        <v>152</v>
      </c>
      <c r="C36" s="29">
        <v>4959</v>
      </c>
      <c r="D36" s="29">
        <v>9670530</v>
      </c>
      <c r="E36" s="29">
        <v>26180158.879999999</v>
      </c>
      <c r="F36" s="29">
        <v>41354591.560000002</v>
      </c>
      <c r="G36" s="29">
        <v>10417808.65</v>
      </c>
      <c r="H36" s="29">
        <v>0</v>
      </c>
      <c r="I36" s="29">
        <v>0</v>
      </c>
      <c r="J36" s="29">
        <v>70898.070000000007</v>
      </c>
      <c r="K36" s="29">
        <v>78023457.159999996</v>
      </c>
    </row>
    <row r="37" spans="1:11" ht="15" customHeight="1" x14ac:dyDescent="0.25">
      <c r="A37" s="28">
        <v>13</v>
      </c>
      <c r="B37" s="28" t="s">
        <v>153</v>
      </c>
      <c r="C37" s="29">
        <v>1489601</v>
      </c>
      <c r="D37" s="29">
        <v>1111546782</v>
      </c>
      <c r="E37" s="29">
        <v>383190636.05000001</v>
      </c>
      <c r="F37" s="29">
        <v>4297271114.2600002</v>
      </c>
      <c r="G37" s="29">
        <v>1187107133.4000001</v>
      </c>
      <c r="H37" s="29">
        <v>243868.04</v>
      </c>
      <c r="I37" s="29">
        <v>47564506.549999997</v>
      </c>
      <c r="J37" s="29">
        <v>27780404.309999999</v>
      </c>
      <c r="K37" s="29">
        <v>5943157662.6099997</v>
      </c>
    </row>
    <row r="38" spans="1:11" ht="15" customHeight="1" x14ac:dyDescent="0.25">
      <c r="A38" s="27" t="s">
        <v>140</v>
      </c>
      <c r="B38" s="27"/>
      <c r="C38" s="27"/>
      <c r="D38" s="27"/>
      <c r="E38" s="27"/>
      <c r="F38" s="27"/>
      <c r="G38" s="27"/>
      <c r="H38" s="27"/>
      <c r="I38" s="27"/>
      <c r="J38" s="27"/>
      <c r="K38" s="27"/>
    </row>
    <row r="39" spans="1:11" ht="15" customHeight="1" x14ac:dyDescent="0.2">
      <c r="A39" s="31"/>
      <c r="B39" s="31"/>
      <c r="C39" s="31"/>
      <c r="D39" s="31"/>
      <c r="E39" s="31"/>
      <c r="F39" s="31"/>
      <c r="G39" s="31"/>
      <c r="H39" s="31"/>
      <c r="I39" s="31"/>
      <c r="J39" s="31"/>
      <c r="K39" s="31"/>
    </row>
    <row r="40" spans="1:11" ht="15" customHeight="1" x14ac:dyDescent="0.2">
      <c r="A40" s="31"/>
      <c r="B40" s="31"/>
      <c r="C40" s="31"/>
      <c r="D40" s="31"/>
      <c r="E40" s="31"/>
      <c r="F40" s="31"/>
      <c r="G40" s="31"/>
      <c r="H40" s="31"/>
      <c r="I40" s="31"/>
      <c r="J40" s="31"/>
      <c r="K40" s="31"/>
    </row>
    <row r="41" spans="1:11" ht="15" customHeight="1" x14ac:dyDescent="0.25">
      <c r="A41" s="27" t="s">
        <v>165</v>
      </c>
      <c r="B41" s="27"/>
      <c r="C41" s="27"/>
      <c r="D41" s="27"/>
      <c r="E41" s="27"/>
      <c r="F41" s="27"/>
      <c r="G41" s="27"/>
      <c r="H41" s="27"/>
      <c r="I41" s="27"/>
      <c r="J41" s="27"/>
      <c r="K41" s="27"/>
    </row>
    <row r="42" spans="1:11" ht="15" customHeight="1" x14ac:dyDescent="0.3">
      <c r="A42" s="30" t="s">
        <v>166</v>
      </c>
      <c r="B42" s="30"/>
      <c r="C42" s="30"/>
      <c r="D42" s="30"/>
      <c r="E42" s="30" t="s">
        <v>167</v>
      </c>
      <c r="F42" s="30"/>
      <c r="G42" s="30"/>
      <c r="H42" s="30"/>
      <c r="I42" s="30" t="s">
        <v>168</v>
      </c>
      <c r="J42" s="30"/>
      <c r="K42" s="30"/>
    </row>
    <row r="43" spans="1:11" ht="15" customHeight="1" x14ac:dyDescent="0.3">
      <c r="A43" s="30" t="s">
        <v>169</v>
      </c>
      <c r="B43" s="30"/>
      <c r="C43" s="30" t="s">
        <v>170</v>
      </c>
      <c r="D43" s="30"/>
      <c r="E43" s="30"/>
      <c r="F43" s="30" t="s">
        <v>171</v>
      </c>
      <c r="G43" s="30"/>
      <c r="H43" s="30"/>
      <c r="I43" s="30" t="s">
        <v>172</v>
      </c>
      <c r="J43" s="30"/>
      <c r="K43" s="30"/>
    </row>
    <row r="44" spans="1:11" ht="15" customHeight="1" x14ac:dyDescent="0.25">
      <c r="A44" s="27" t="s">
        <v>140</v>
      </c>
      <c r="B44" s="27"/>
      <c r="C44" s="27"/>
      <c r="D44" s="27"/>
      <c r="E44" s="27"/>
      <c r="F44" s="27"/>
      <c r="G44" s="27"/>
      <c r="H44" s="27"/>
      <c r="I44" s="27"/>
      <c r="J44" s="27"/>
      <c r="K44" s="27"/>
    </row>
    <row r="45" spans="1:11" ht="15" customHeight="1" x14ac:dyDescent="0.3">
      <c r="A45" s="25" t="s">
        <v>129</v>
      </c>
      <c r="B45" s="25" t="s">
        <v>130</v>
      </c>
      <c r="C45" s="26" t="s">
        <v>155</v>
      </c>
      <c r="D45" s="26" t="s">
        <v>156</v>
      </c>
      <c r="E45" s="26" t="s">
        <v>173</v>
      </c>
      <c r="F45" s="26" t="s">
        <v>139</v>
      </c>
      <c r="G45" s="26" t="s">
        <v>174</v>
      </c>
      <c r="H45" s="26" t="s">
        <v>175</v>
      </c>
      <c r="I45" s="26" t="s">
        <v>176</v>
      </c>
      <c r="J45" s="26" t="s">
        <v>177</v>
      </c>
      <c r="K45" s="26" t="s">
        <v>178</v>
      </c>
    </row>
    <row r="46" spans="1:11" ht="15" customHeight="1" x14ac:dyDescent="0.25">
      <c r="A46" s="27" t="s">
        <v>140</v>
      </c>
      <c r="B46" s="27"/>
      <c r="C46" s="27"/>
      <c r="D46" s="27"/>
      <c r="E46" s="27"/>
      <c r="F46" s="27"/>
      <c r="G46" s="27"/>
      <c r="H46" s="27"/>
      <c r="I46" s="27"/>
      <c r="J46" s="27"/>
      <c r="K46" s="27"/>
    </row>
    <row r="47" spans="1:11" ht="15" customHeight="1" x14ac:dyDescent="0.25">
      <c r="A47" s="28">
        <v>1</v>
      </c>
      <c r="B47" s="28" t="s">
        <v>2</v>
      </c>
      <c r="C47" s="29">
        <v>2384733</v>
      </c>
      <c r="D47" s="29">
        <v>547896815</v>
      </c>
      <c r="E47" s="29">
        <v>471836346.87</v>
      </c>
      <c r="F47" s="29">
        <v>3569302120.1599998</v>
      </c>
      <c r="G47" s="29">
        <v>2878352034.8699999</v>
      </c>
      <c r="H47" s="29">
        <v>472789935.75</v>
      </c>
      <c r="I47" s="29">
        <v>-16439782.75</v>
      </c>
      <c r="J47" s="29">
        <v>0</v>
      </c>
      <c r="K47" s="29">
        <v>673556713.65999997</v>
      </c>
    </row>
    <row r="48" spans="1:11" ht="15" customHeight="1" x14ac:dyDescent="0.25">
      <c r="A48" s="28">
        <v>2</v>
      </c>
      <c r="B48" s="28" t="s">
        <v>141</v>
      </c>
      <c r="C48" s="29">
        <v>19847</v>
      </c>
      <c r="D48" s="29">
        <v>12238984</v>
      </c>
      <c r="E48" s="29">
        <v>3230329.29</v>
      </c>
      <c r="F48" s="29">
        <v>79798834.329999998</v>
      </c>
      <c r="G48" s="29">
        <v>58956568.950000003</v>
      </c>
      <c r="H48" s="29">
        <v>15631265.26</v>
      </c>
      <c r="I48" s="29">
        <v>-114228.36</v>
      </c>
      <c r="J48" s="29">
        <v>0</v>
      </c>
      <c r="K48" s="29">
        <v>8327101.0499999998</v>
      </c>
    </row>
    <row r="49" spans="1:11" ht="15" customHeight="1" x14ac:dyDescent="0.25">
      <c r="A49" s="28">
        <v>3</v>
      </c>
      <c r="B49" s="28" t="s">
        <v>142</v>
      </c>
      <c r="C49" s="29">
        <v>260627</v>
      </c>
      <c r="D49" s="29">
        <v>308942121</v>
      </c>
      <c r="E49" s="29">
        <v>-156257486.13999999</v>
      </c>
      <c r="F49" s="29">
        <v>2495638744.9699998</v>
      </c>
      <c r="G49" s="29">
        <v>2019579574.79</v>
      </c>
      <c r="H49" s="29">
        <v>371874649.10000002</v>
      </c>
      <c r="I49" s="29">
        <v>-2477774.7599999998</v>
      </c>
      <c r="J49" s="29">
        <v>0</v>
      </c>
      <c r="K49" s="29">
        <v>-54550739.82</v>
      </c>
    </row>
    <row r="50" spans="1:11" ht="15" customHeight="1" x14ac:dyDescent="0.25">
      <c r="A50" s="28"/>
      <c r="B50" s="28" t="s">
        <v>143</v>
      </c>
      <c r="C50" s="29">
        <v>6576</v>
      </c>
      <c r="D50" s="29">
        <v>8930434</v>
      </c>
      <c r="E50" s="29">
        <v>23443054.57</v>
      </c>
      <c r="F50" s="29">
        <v>98314728.010000005</v>
      </c>
      <c r="G50" s="29">
        <v>91619956.280000001</v>
      </c>
      <c r="H50" s="29">
        <v>4758739.3</v>
      </c>
      <c r="I50" s="29">
        <v>0</v>
      </c>
      <c r="J50" s="29">
        <v>0</v>
      </c>
      <c r="K50" s="29">
        <v>25379087</v>
      </c>
    </row>
    <row r="51" spans="1:11" ht="15" customHeight="1" x14ac:dyDescent="0.25">
      <c r="A51" s="28"/>
      <c r="B51" s="28" t="s">
        <v>144</v>
      </c>
      <c r="C51" s="29">
        <v>267203</v>
      </c>
      <c r="D51" s="29">
        <v>317872555</v>
      </c>
      <c r="E51" s="29">
        <v>-132814431.56999999</v>
      </c>
      <c r="F51" s="29">
        <v>2593953472.98</v>
      </c>
      <c r="G51" s="29">
        <v>2111199531.0699999</v>
      </c>
      <c r="H51" s="29">
        <v>376633388.39999998</v>
      </c>
      <c r="I51" s="29">
        <v>-2477774.7599999998</v>
      </c>
      <c r="J51" s="29">
        <v>0</v>
      </c>
      <c r="K51" s="29">
        <v>-29171652.82</v>
      </c>
    </row>
    <row r="52" spans="1:11" ht="15" customHeight="1" x14ac:dyDescent="0.25">
      <c r="A52" s="28">
        <v>4</v>
      </c>
      <c r="B52" s="28" t="s">
        <v>145</v>
      </c>
      <c r="C52" s="29">
        <v>13492</v>
      </c>
      <c r="D52" s="29">
        <v>48527153</v>
      </c>
      <c r="E52" s="29">
        <v>979163001.65999997</v>
      </c>
      <c r="F52" s="29">
        <v>272799957.49000001</v>
      </c>
      <c r="G52" s="29">
        <v>78442734.340000004</v>
      </c>
      <c r="H52" s="29">
        <v>152753672.34</v>
      </c>
      <c r="I52" s="29">
        <v>200807.96</v>
      </c>
      <c r="J52" s="29">
        <v>0</v>
      </c>
      <c r="K52" s="29">
        <v>1020967360.4299999</v>
      </c>
    </row>
    <row r="53" spans="1:11" ht="15" customHeight="1" x14ac:dyDescent="0.25">
      <c r="A53" s="28">
        <v>5</v>
      </c>
      <c r="B53" s="28" t="s">
        <v>5</v>
      </c>
      <c r="C53" s="29">
        <v>99192</v>
      </c>
      <c r="D53" s="29">
        <v>168792969</v>
      </c>
      <c r="E53" s="29">
        <v>-22582241.07</v>
      </c>
      <c r="F53" s="29">
        <v>234363026.77000001</v>
      </c>
      <c r="G53" s="29">
        <v>168649386.06</v>
      </c>
      <c r="H53" s="29">
        <v>27290415.550000001</v>
      </c>
      <c r="I53" s="29">
        <v>-796393.56</v>
      </c>
      <c r="J53" s="29">
        <v>0</v>
      </c>
      <c r="K53" s="29">
        <v>15044590.529999999</v>
      </c>
    </row>
    <row r="54" spans="1:11" ht="15" customHeight="1" x14ac:dyDescent="0.25">
      <c r="A54" s="28">
        <v>6</v>
      </c>
      <c r="B54" s="28" t="s">
        <v>146</v>
      </c>
      <c r="C54" s="29">
        <v>6456</v>
      </c>
      <c r="D54" s="29">
        <v>15223858</v>
      </c>
      <c r="E54" s="29">
        <v>113139182.73999999</v>
      </c>
      <c r="F54" s="29">
        <v>98874088.390000001</v>
      </c>
      <c r="G54" s="29">
        <v>71694102.209999993</v>
      </c>
      <c r="H54" s="29">
        <v>16941795.59</v>
      </c>
      <c r="I54" s="29">
        <v>-146960.23000000001</v>
      </c>
      <c r="J54" s="29">
        <v>0</v>
      </c>
      <c r="K54" s="29">
        <v>123230413.09999999</v>
      </c>
    </row>
    <row r="55" spans="1:11" ht="15" customHeight="1" x14ac:dyDescent="0.25">
      <c r="A55" s="28">
        <v>7</v>
      </c>
      <c r="B55" s="28" t="s">
        <v>147</v>
      </c>
      <c r="C55" s="29">
        <v>135936</v>
      </c>
      <c r="D55" s="29">
        <v>254352</v>
      </c>
      <c r="E55" s="29">
        <v>282473331.19</v>
      </c>
      <c r="F55" s="29">
        <v>4556484.72</v>
      </c>
      <c r="G55" s="29">
        <v>9439530.5</v>
      </c>
      <c r="H55" s="29">
        <v>2520494.13</v>
      </c>
      <c r="I55" s="29">
        <v>19784981.780000001</v>
      </c>
      <c r="J55" s="29">
        <v>0</v>
      </c>
      <c r="K55" s="29">
        <v>294854773.06</v>
      </c>
    </row>
    <row r="56" spans="1:11" ht="15" customHeight="1" x14ac:dyDescent="0.25">
      <c r="A56" s="28">
        <v>8</v>
      </c>
      <c r="B56" s="28" t="s">
        <v>148</v>
      </c>
      <c r="C56" s="29">
        <v>4324</v>
      </c>
      <c r="D56" s="29">
        <v>0</v>
      </c>
      <c r="E56" s="29">
        <v>1332331.42</v>
      </c>
      <c r="F56" s="29">
        <v>1389112.42</v>
      </c>
      <c r="G56" s="29">
        <v>567985.43999999994</v>
      </c>
      <c r="H56" s="29">
        <v>568145.06000000006</v>
      </c>
      <c r="I56" s="29">
        <v>-10650.08</v>
      </c>
      <c r="J56" s="29">
        <v>0</v>
      </c>
      <c r="K56" s="29">
        <v>1574663.26</v>
      </c>
    </row>
    <row r="57" spans="1:11" ht="15" customHeight="1" x14ac:dyDescent="0.25">
      <c r="A57" s="28">
        <v>9</v>
      </c>
      <c r="B57" s="28" t="s">
        <v>149</v>
      </c>
      <c r="C57" s="29">
        <v>2216</v>
      </c>
      <c r="D57" s="29">
        <v>740096</v>
      </c>
      <c r="E57" s="29">
        <v>53130210.409999996</v>
      </c>
      <c r="F57" s="29">
        <v>4073417.13</v>
      </c>
      <c r="G57" s="29">
        <v>3613576.49</v>
      </c>
      <c r="H57" s="29">
        <v>-29470.62</v>
      </c>
      <c r="I57" s="29">
        <v>0</v>
      </c>
      <c r="J57" s="29">
        <v>0</v>
      </c>
      <c r="K57" s="29">
        <v>53619521.670000002</v>
      </c>
    </row>
    <row r="58" spans="1:11" ht="15" customHeight="1" x14ac:dyDescent="0.25">
      <c r="A58" s="28">
        <v>10</v>
      </c>
      <c r="B58" s="28" t="s">
        <v>179</v>
      </c>
      <c r="C58" s="29">
        <v>0</v>
      </c>
      <c r="D58" s="29">
        <v>0</v>
      </c>
      <c r="E58" s="29">
        <v>-747024.08</v>
      </c>
      <c r="F58" s="29">
        <v>0</v>
      </c>
      <c r="G58" s="29">
        <v>806193.65</v>
      </c>
      <c r="H58" s="29">
        <v>-910101.61</v>
      </c>
      <c r="I58" s="29">
        <v>0</v>
      </c>
      <c r="J58" s="29">
        <v>0</v>
      </c>
      <c r="K58" s="29">
        <v>-643116.12</v>
      </c>
    </row>
    <row r="59" spans="1:11" ht="15" customHeight="1" x14ac:dyDescent="0.25">
      <c r="A59" s="28">
        <v>11</v>
      </c>
      <c r="B59" s="28" t="s">
        <v>180</v>
      </c>
      <c r="C59" s="29">
        <v>2784347</v>
      </c>
      <c r="D59" s="29">
        <v>1101621900</v>
      </c>
      <c r="E59" s="29">
        <v>1387782109.27</v>
      </c>
      <c r="F59" s="29">
        <v>6750776772.1099997</v>
      </c>
      <c r="G59" s="29">
        <v>5276480594.8699999</v>
      </c>
      <c r="H59" s="29">
        <v>1056371631.98</v>
      </c>
      <c r="I59" s="29">
        <v>-19774331.699999999</v>
      </c>
      <c r="J59" s="29">
        <v>0</v>
      </c>
      <c r="K59" s="29">
        <v>1785932322.8299999</v>
      </c>
    </row>
    <row r="60" spans="1:11" ht="15" customHeight="1" x14ac:dyDescent="0.25">
      <c r="A60" s="28">
        <v>12</v>
      </c>
      <c r="B60" s="28" t="s">
        <v>164</v>
      </c>
      <c r="C60" s="29">
        <v>140260</v>
      </c>
      <c r="D60" s="29">
        <v>254352</v>
      </c>
      <c r="E60" s="29">
        <v>283805662.61000001</v>
      </c>
      <c r="F60" s="29">
        <v>5945597.1399999997</v>
      </c>
      <c r="G60" s="29">
        <v>10007515.939999999</v>
      </c>
      <c r="H60" s="29">
        <v>3088639.19</v>
      </c>
      <c r="I60" s="29">
        <v>19774331.699999999</v>
      </c>
      <c r="J60" s="29">
        <v>0</v>
      </c>
      <c r="K60" s="29">
        <v>296429436.31999999</v>
      </c>
    </row>
    <row r="61" spans="1:11" ht="15" customHeight="1" x14ac:dyDescent="0.25">
      <c r="A61" s="28">
        <v>13</v>
      </c>
      <c r="B61" s="28" t="s">
        <v>152</v>
      </c>
      <c r="C61" s="29">
        <v>8792</v>
      </c>
      <c r="D61" s="29">
        <v>9670530</v>
      </c>
      <c r="E61" s="29">
        <v>76573264.980000004</v>
      </c>
      <c r="F61" s="29">
        <v>102388145.14</v>
      </c>
      <c r="G61" s="29">
        <v>95233532.769999996</v>
      </c>
      <c r="H61" s="29">
        <v>4729268.68</v>
      </c>
      <c r="I61" s="29">
        <v>0</v>
      </c>
      <c r="J61" s="29">
        <v>0</v>
      </c>
      <c r="K61" s="29">
        <v>78998608.670000002</v>
      </c>
    </row>
    <row r="62" spans="1:11" ht="15" customHeight="1" x14ac:dyDescent="0.25">
      <c r="A62" s="28">
        <v>14</v>
      </c>
      <c r="B62" s="28" t="s">
        <v>153</v>
      </c>
      <c r="C62" s="29">
        <v>2933399</v>
      </c>
      <c r="D62" s="29">
        <v>1111546782</v>
      </c>
      <c r="E62" s="29">
        <v>1748161036.8599999</v>
      </c>
      <c r="F62" s="29">
        <v>6859110514.3900003</v>
      </c>
      <c r="G62" s="29">
        <v>5381721643.5799999</v>
      </c>
      <c r="H62" s="29">
        <v>1064189539.85</v>
      </c>
      <c r="I62" s="29">
        <v>0</v>
      </c>
      <c r="J62" s="29">
        <v>0</v>
      </c>
      <c r="K62" s="29">
        <v>2161360367.8200002</v>
      </c>
    </row>
    <row r="63" spans="1:11" ht="15" customHeight="1" x14ac:dyDescent="0.25">
      <c r="A63" s="27" t="s">
        <v>140</v>
      </c>
      <c r="B63" s="27"/>
      <c r="C63" s="27"/>
      <c r="D63" s="27"/>
      <c r="E63" s="27"/>
      <c r="F63" s="27"/>
      <c r="G63" s="27"/>
      <c r="H63" s="27"/>
      <c r="I63" s="27"/>
      <c r="J63" s="27"/>
      <c r="K63" s="27"/>
    </row>
    <row r="64" spans="1:11" ht="15" customHeight="1" x14ac:dyDescent="0.25">
      <c r="A64" s="27" t="s">
        <v>181</v>
      </c>
      <c r="B64" s="27"/>
      <c r="C64" s="27"/>
      <c r="D64" s="27"/>
      <c r="E64" s="27"/>
      <c r="F64" s="27"/>
      <c r="G64" s="27"/>
      <c r="H64" s="27"/>
      <c r="I64" s="27"/>
      <c r="J64" s="27"/>
      <c r="K64" s="27"/>
    </row>
    <row r="65" spans="1:11" ht="15" customHeight="1" x14ac:dyDescent="0.25">
      <c r="A65" s="27" t="s">
        <v>140</v>
      </c>
      <c r="B65" s="27"/>
      <c r="C65" s="27"/>
      <c r="D65" s="27"/>
      <c r="E65" s="27"/>
      <c r="F65" s="27"/>
      <c r="G65" s="27"/>
      <c r="H65" s="27"/>
      <c r="I65" s="27"/>
      <c r="J65" s="27"/>
      <c r="K65" s="27"/>
    </row>
    <row r="66" spans="1:11" ht="15" customHeight="1" x14ac:dyDescent="0.3">
      <c r="A66" s="25" t="s">
        <v>129</v>
      </c>
      <c r="B66" s="25" t="s">
        <v>130</v>
      </c>
      <c r="C66" s="26" t="s">
        <v>179</v>
      </c>
      <c r="D66" s="26" t="s">
        <v>182</v>
      </c>
      <c r="E66" s="26" t="s">
        <v>183</v>
      </c>
      <c r="F66" s="26" t="s">
        <v>184</v>
      </c>
      <c r="G66" s="26" t="s">
        <v>185</v>
      </c>
      <c r="H66" s="26" t="s">
        <v>186</v>
      </c>
      <c r="I66" s="26" t="s">
        <v>187</v>
      </c>
      <c r="J66" s="26" t="s">
        <v>188</v>
      </c>
      <c r="K66" s="29"/>
    </row>
    <row r="67" spans="1:11" ht="15" customHeight="1" x14ac:dyDescent="0.3">
      <c r="A67" s="28"/>
      <c r="B67" s="28"/>
      <c r="C67" s="26" t="s">
        <v>189</v>
      </c>
      <c r="D67" s="26" t="s">
        <v>190</v>
      </c>
      <c r="E67" s="26" t="s">
        <v>191</v>
      </c>
      <c r="F67" s="26" t="s">
        <v>192</v>
      </c>
      <c r="G67" s="26" t="s">
        <v>193</v>
      </c>
      <c r="H67" s="26" t="s">
        <v>163</v>
      </c>
      <c r="I67" s="26" t="s">
        <v>194</v>
      </c>
      <c r="J67" s="26" t="s">
        <v>195</v>
      </c>
      <c r="K67" s="26" t="s">
        <v>144</v>
      </c>
    </row>
    <row r="68" spans="1:11" ht="15" customHeight="1" x14ac:dyDescent="0.25">
      <c r="A68" s="27" t="s">
        <v>140</v>
      </c>
      <c r="B68" s="27"/>
      <c r="C68" s="27"/>
      <c r="D68" s="27"/>
      <c r="E68" s="27"/>
      <c r="F68" s="27"/>
      <c r="G68" s="27"/>
      <c r="H68" s="27"/>
      <c r="I68" s="27"/>
      <c r="J68" s="27"/>
      <c r="K68" s="27"/>
    </row>
    <row r="69" spans="1:11" ht="15" customHeight="1" x14ac:dyDescent="0.25">
      <c r="A69" s="28">
        <v>1</v>
      </c>
      <c r="B69" s="28" t="s">
        <v>2</v>
      </c>
      <c r="C69" s="29">
        <v>676896.21</v>
      </c>
      <c r="D69" s="29">
        <v>396889374.73000002</v>
      </c>
      <c r="E69" s="29">
        <v>52620828.579999998</v>
      </c>
      <c r="F69" s="29">
        <v>-11156.78</v>
      </c>
      <c r="G69" s="29">
        <v>22613993.010000002</v>
      </c>
      <c r="H69" s="29">
        <v>0</v>
      </c>
      <c r="I69" s="29">
        <v>0</v>
      </c>
      <c r="J69" s="29">
        <v>0</v>
      </c>
      <c r="K69" s="29">
        <v>472789935.75</v>
      </c>
    </row>
    <row r="70" spans="1:11" ht="15" customHeight="1" x14ac:dyDescent="0.25">
      <c r="A70" s="28">
        <v>2</v>
      </c>
      <c r="B70" s="28" t="s">
        <v>141</v>
      </c>
      <c r="C70" s="29">
        <v>510</v>
      </c>
      <c r="D70" s="29">
        <v>3998473.44</v>
      </c>
      <c r="E70" s="29">
        <v>2756635.8</v>
      </c>
      <c r="F70" s="29">
        <v>0</v>
      </c>
      <c r="G70" s="29">
        <v>1144315.07</v>
      </c>
      <c r="H70" s="29">
        <v>7701400.0800000001</v>
      </c>
      <c r="I70" s="29">
        <v>0</v>
      </c>
      <c r="J70" s="29">
        <v>29930.87</v>
      </c>
      <c r="K70" s="29">
        <v>15631265.26</v>
      </c>
    </row>
    <row r="71" spans="1:11" ht="15" customHeight="1" x14ac:dyDescent="0.25">
      <c r="A71" s="28">
        <v>3</v>
      </c>
      <c r="B71" s="28" t="s">
        <v>142</v>
      </c>
      <c r="C71" s="29">
        <v>213935.94</v>
      </c>
      <c r="D71" s="29">
        <v>169089710.22999999</v>
      </c>
      <c r="E71" s="29">
        <v>70601060.400000006</v>
      </c>
      <c r="F71" s="29">
        <v>120635842.39</v>
      </c>
      <c r="G71" s="29">
        <v>11334100.140000001</v>
      </c>
      <c r="H71" s="29">
        <v>0</v>
      </c>
      <c r="I71" s="29">
        <v>0</v>
      </c>
      <c r="J71" s="29">
        <v>0</v>
      </c>
      <c r="K71" s="29">
        <v>371874649.10000002</v>
      </c>
    </row>
    <row r="72" spans="1:11" ht="15" customHeight="1" x14ac:dyDescent="0.25">
      <c r="A72" s="28"/>
      <c r="B72" s="28" t="s">
        <v>143</v>
      </c>
      <c r="C72" s="29"/>
      <c r="D72" s="29">
        <v>1889298.78</v>
      </c>
      <c r="E72" s="29">
        <v>2864053.84</v>
      </c>
      <c r="F72" s="29">
        <v>5386.68</v>
      </c>
      <c r="G72" s="29"/>
      <c r="H72" s="29"/>
      <c r="I72" s="29"/>
      <c r="J72" s="29"/>
      <c r="K72" s="29">
        <v>4758739.3</v>
      </c>
    </row>
    <row r="73" spans="1:11" ht="15" customHeight="1" x14ac:dyDescent="0.25">
      <c r="A73" s="28"/>
      <c r="B73" s="28" t="s">
        <v>144</v>
      </c>
      <c r="C73" s="29">
        <v>213935.94</v>
      </c>
      <c r="D73" s="29">
        <v>170979009.00999999</v>
      </c>
      <c r="E73" s="29">
        <v>73465114.239999995</v>
      </c>
      <c r="F73" s="29">
        <v>120641229.06999999</v>
      </c>
      <c r="G73" s="29">
        <v>11334100.140000001</v>
      </c>
      <c r="H73" s="29">
        <v>0</v>
      </c>
      <c r="I73" s="29">
        <v>0</v>
      </c>
      <c r="J73" s="29">
        <v>0</v>
      </c>
      <c r="K73" s="29">
        <v>376633388.39999998</v>
      </c>
    </row>
    <row r="74" spans="1:11" ht="15" customHeight="1" x14ac:dyDescent="0.25">
      <c r="A74" s="28">
        <v>4</v>
      </c>
      <c r="B74" s="28" t="s">
        <v>145</v>
      </c>
      <c r="C74" s="29">
        <v>0</v>
      </c>
      <c r="D74" s="29">
        <v>11034658.880000001</v>
      </c>
      <c r="E74" s="29">
        <v>4158318.73</v>
      </c>
      <c r="F74" s="29">
        <v>4259002.55</v>
      </c>
      <c r="G74" s="29">
        <v>2660400.7999999998</v>
      </c>
      <c r="H74" s="29">
        <v>130641291.38</v>
      </c>
      <c r="I74" s="29">
        <v>0</v>
      </c>
      <c r="J74" s="29">
        <v>0</v>
      </c>
      <c r="K74" s="29">
        <v>152753672.34</v>
      </c>
    </row>
    <row r="75" spans="1:11" ht="15" customHeight="1" x14ac:dyDescent="0.25">
      <c r="A75" s="28">
        <v>5</v>
      </c>
      <c r="B75" s="28" t="s">
        <v>5</v>
      </c>
      <c r="C75" s="29">
        <v>3944</v>
      </c>
      <c r="D75" s="29">
        <v>7038904.7400000002</v>
      </c>
      <c r="E75" s="29">
        <v>16782524.280000001</v>
      </c>
      <c r="F75" s="29">
        <v>0</v>
      </c>
      <c r="G75" s="29">
        <v>3465042.53</v>
      </c>
      <c r="H75" s="29">
        <v>0</v>
      </c>
      <c r="I75" s="29">
        <v>0</v>
      </c>
      <c r="J75" s="29">
        <v>0</v>
      </c>
      <c r="K75" s="29">
        <v>27290415.550000001</v>
      </c>
    </row>
    <row r="76" spans="1:11" ht="15" customHeight="1" x14ac:dyDescent="0.25">
      <c r="A76" s="28">
        <v>6</v>
      </c>
      <c r="B76" s="28" t="s">
        <v>146</v>
      </c>
      <c r="C76" s="29">
        <v>14815.46</v>
      </c>
      <c r="D76" s="29">
        <v>14875892.949999999</v>
      </c>
      <c r="E76" s="29">
        <v>1945850.05</v>
      </c>
      <c r="F76" s="29">
        <v>-36525.760000000002</v>
      </c>
      <c r="G76" s="29">
        <v>141762.89000000001</v>
      </c>
      <c r="H76" s="29">
        <v>0</v>
      </c>
      <c r="I76" s="29">
        <v>0</v>
      </c>
      <c r="J76" s="29">
        <v>0</v>
      </c>
      <c r="K76" s="29">
        <v>16941795.59</v>
      </c>
    </row>
    <row r="77" spans="1:11" ht="15" customHeight="1" x14ac:dyDescent="0.25">
      <c r="A77" s="28">
        <v>7</v>
      </c>
      <c r="B77" s="28" t="s">
        <v>147</v>
      </c>
      <c r="C77" s="29">
        <v>0</v>
      </c>
      <c r="D77" s="29">
        <v>1409218.22</v>
      </c>
      <c r="E77" s="29">
        <v>1097712.6200000001</v>
      </c>
      <c r="F77" s="29">
        <v>1805.77</v>
      </c>
      <c r="G77" s="29">
        <v>0</v>
      </c>
      <c r="H77" s="29">
        <v>658.4</v>
      </c>
      <c r="I77" s="29">
        <v>0</v>
      </c>
      <c r="J77" s="29">
        <v>11099.12</v>
      </c>
      <c r="K77" s="29">
        <v>2520494.13</v>
      </c>
    </row>
    <row r="78" spans="1:11" ht="15" customHeight="1" x14ac:dyDescent="0.25">
      <c r="A78" s="28">
        <v>8</v>
      </c>
      <c r="B78" s="28" t="s">
        <v>148</v>
      </c>
      <c r="C78" s="29">
        <v>0</v>
      </c>
      <c r="D78" s="29">
        <v>1704.02</v>
      </c>
      <c r="E78" s="29">
        <v>549022.04</v>
      </c>
      <c r="F78" s="29">
        <v>17419</v>
      </c>
      <c r="G78" s="29">
        <v>0</v>
      </c>
      <c r="H78" s="29">
        <v>0</v>
      </c>
      <c r="I78" s="29">
        <v>0</v>
      </c>
      <c r="J78" s="29">
        <v>0</v>
      </c>
      <c r="K78" s="29">
        <v>568145.06000000006</v>
      </c>
    </row>
    <row r="79" spans="1:11" ht="15" customHeight="1" x14ac:dyDescent="0.25">
      <c r="A79" s="28">
        <v>9</v>
      </c>
      <c r="B79" s="28" t="s">
        <v>149</v>
      </c>
      <c r="C79" s="29"/>
      <c r="D79" s="29">
        <v>4579.8</v>
      </c>
      <c r="E79" s="29">
        <v>-34050.42</v>
      </c>
      <c r="F79" s="29">
        <v>0</v>
      </c>
      <c r="G79" s="29"/>
      <c r="H79" s="29"/>
      <c r="I79" s="29"/>
      <c r="J79" s="29"/>
      <c r="K79" s="29">
        <v>-29470.62</v>
      </c>
    </row>
    <row r="80" spans="1:11" ht="15" customHeight="1" x14ac:dyDescent="0.25">
      <c r="A80" s="28">
        <v>10</v>
      </c>
      <c r="B80" s="28" t="s">
        <v>179</v>
      </c>
      <c r="C80" s="29">
        <v>-910101.61</v>
      </c>
      <c r="D80" s="29">
        <v>0</v>
      </c>
      <c r="E80" s="29">
        <v>0</v>
      </c>
      <c r="F80" s="29">
        <v>0</v>
      </c>
      <c r="G80" s="29">
        <v>0</v>
      </c>
      <c r="H80" s="29">
        <v>0</v>
      </c>
      <c r="I80" s="29">
        <v>0</v>
      </c>
      <c r="J80" s="29">
        <v>0</v>
      </c>
      <c r="K80" s="29">
        <v>-910101.61</v>
      </c>
    </row>
    <row r="81" spans="1:13" ht="15" customHeight="1" x14ac:dyDescent="0.25">
      <c r="A81" s="28">
        <v>11</v>
      </c>
      <c r="B81" s="28" t="s">
        <v>150</v>
      </c>
      <c r="C81" s="29">
        <v>0</v>
      </c>
      <c r="D81" s="29">
        <v>602927014.97000003</v>
      </c>
      <c r="E81" s="29">
        <v>148865217.84</v>
      </c>
      <c r="F81" s="29">
        <v>124847162.40000001</v>
      </c>
      <c r="G81" s="29">
        <v>41359614.439999998</v>
      </c>
      <c r="H81" s="29">
        <v>138342691.46000001</v>
      </c>
      <c r="I81" s="29">
        <v>0</v>
      </c>
      <c r="J81" s="29">
        <v>29930.87</v>
      </c>
      <c r="K81" s="29">
        <v>1056371631.98</v>
      </c>
    </row>
    <row r="82" spans="1:13" ht="15" customHeight="1" x14ac:dyDescent="0.25">
      <c r="A82" s="28">
        <v>12</v>
      </c>
      <c r="B82" s="28" t="s">
        <v>164</v>
      </c>
      <c r="C82" s="29">
        <v>0</v>
      </c>
      <c r="D82" s="29">
        <v>1410922.24</v>
      </c>
      <c r="E82" s="29">
        <v>1646734.66</v>
      </c>
      <c r="F82" s="29">
        <v>19224.77</v>
      </c>
      <c r="G82" s="29">
        <v>0</v>
      </c>
      <c r="H82" s="29">
        <v>658.4</v>
      </c>
      <c r="I82" s="29">
        <v>0</v>
      </c>
      <c r="J82" s="29">
        <v>11099.12</v>
      </c>
      <c r="K82" s="29">
        <v>3088639.19</v>
      </c>
    </row>
    <row r="83" spans="1:13" ht="15" customHeight="1" x14ac:dyDescent="0.25">
      <c r="A83" s="28">
        <v>13</v>
      </c>
      <c r="B83" s="28" t="s">
        <v>152</v>
      </c>
      <c r="C83" s="29">
        <v>0</v>
      </c>
      <c r="D83" s="29">
        <v>1893878.58</v>
      </c>
      <c r="E83" s="29">
        <v>2830003.42</v>
      </c>
      <c r="F83" s="29">
        <v>5386.68</v>
      </c>
      <c r="G83" s="29">
        <v>0</v>
      </c>
      <c r="H83" s="29">
        <v>0</v>
      </c>
      <c r="I83" s="29">
        <v>0</v>
      </c>
      <c r="J83" s="29">
        <v>0</v>
      </c>
      <c r="K83" s="29">
        <v>4729268.68</v>
      </c>
    </row>
    <row r="84" spans="1:13" ht="15" customHeight="1" x14ac:dyDescent="0.25">
      <c r="A84" s="28">
        <v>14</v>
      </c>
      <c r="B84" s="28" t="s">
        <v>153</v>
      </c>
      <c r="C84" s="29">
        <v>0</v>
      </c>
      <c r="D84" s="29">
        <v>606231815.78999996</v>
      </c>
      <c r="E84" s="29">
        <v>153341955.91999999</v>
      </c>
      <c r="F84" s="29">
        <v>124871773.84999999</v>
      </c>
      <c r="G84" s="29">
        <v>41359614.439999998</v>
      </c>
      <c r="H84" s="29">
        <v>138343349.86000001</v>
      </c>
      <c r="I84" s="29">
        <v>0</v>
      </c>
      <c r="J84" s="29">
        <v>41029.99</v>
      </c>
      <c r="K84" s="29">
        <v>1064189539.85</v>
      </c>
    </row>
    <row r="85" spans="1:13" ht="15" customHeight="1" x14ac:dyDescent="0.25">
      <c r="A85" s="27" t="s">
        <v>140</v>
      </c>
      <c r="B85" s="27"/>
      <c r="C85" s="27"/>
      <c r="D85" s="27"/>
      <c r="E85" s="27"/>
      <c r="F85" s="27"/>
      <c r="G85" s="27"/>
      <c r="H85" s="27"/>
      <c r="I85" s="27"/>
      <c r="J85" s="27"/>
      <c r="K85" s="27"/>
    </row>
    <row r="93" spans="1:13" ht="15" customHeight="1" x14ac:dyDescent="0.25">
      <c r="B93" s="32" t="s">
        <v>196</v>
      </c>
      <c r="C93" s="32"/>
      <c r="D93" s="32"/>
      <c r="E93" s="32"/>
      <c r="F93" s="32"/>
    </row>
    <row r="94" spans="1:13" ht="15" customHeight="1" x14ac:dyDescent="0.25">
      <c r="B94" s="33"/>
      <c r="C94" s="33"/>
      <c r="D94" s="33"/>
      <c r="E94" s="33"/>
      <c r="F94" s="33"/>
    </row>
    <row r="95" spans="1:13" ht="15" customHeight="1" x14ac:dyDescent="0.25">
      <c r="B95" s="32" t="s">
        <v>197</v>
      </c>
      <c r="C95" s="32"/>
      <c r="D95" s="32"/>
      <c r="E95" s="32"/>
      <c r="F95" s="32"/>
      <c r="G95" s="32"/>
      <c r="H95" s="32"/>
      <c r="I95" s="32"/>
      <c r="J95" s="32"/>
      <c r="K95" s="32"/>
      <c r="L95" s="32"/>
      <c r="M95" s="32"/>
    </row>
    <row r="96" spans="1:13" ht="15" customHeight="1" x14ac:dyDescent="0.25">
      <c r="B96" s="34" t="s">
        <v>198</v>
      </c>
      <c r="C96" s="35" t="s">
        <v>199</v>
      </c>
      <c r="D96" s="33" t="s">
        <v>200</v>
      </c>
      <c r="E96" s="33" t="s">
        <v>201</v>
      </c>
      <c r="F96" s="33" t="s">
        <v>202</v>
      </c>
      <c r="G96" s="33" t="s">
        <v>203</v>
      </c>
      <c r="H96" s="33" t="s">
        <v>204</v>
      </c>
      <c r="I96" s="33" t="s">
        <v>205</v>
      </c>
      <c r="J96" s="33" t="s">
        <v>206</v>
      </c>
      <c r="K96" s="33" t="s">
        <v>207</v>
      </c>
      <c r="L96" s="33" t="s">
        <v>208</v>
      </c>
      <c r="M96" s="33"/>
    </row>
    <row r="97" spans="2:13" ht="15" customHeight="1" x14ac:dyDescent="0.25">
      <c r="B97" s="32" t="s">
        <v>197</v>
      </c>
      <c r="C97" s="32"/>
      <c r="D97" s="32"/>
      <c r="E97" s="32"/>
      <c r="F97" s="32"/>
      <c r="G97" s="32"/>
      <c r="H97" s="32"/>
      <c r="I97" s="32"/>
      <c r="J97" s="32"/>
      <c r="K97" s="32"/>
      <c r="L97" s="32"/>
      <c r="M97" s="32"/>
    </row>
    <row r="98" spans="2:13" ht="15" customHeight="1" x14ac:dyDescent="0.25">
      <c r="B98" s="34">
        <v>1</v>
      </c>
      <c r="C98" s="35" t="s">
        <v>209</v>
      </c>
      <c r="D98" s="33">
        <v>692603720.38999999</v>
      </c>
      <c r="E98" s="33">
        <v>4495794941.0500002</v>
      </c>
      <c r="F98" s="33">
        <v>228089997.05000001</v>
      </c>
      <c r="G98" s="33">
        <v>1203211432.4200001</v>
      </c>
      <c r="H98" s="33">
        <v>0</v>
      </c>
      <c r="I98" s="33">
        <v>6730906.5899999999</v>
      </c>
      <c r="J98" s="33">
        <v>53726118.039999999</v>
      </c>
      <c r="K98" s="33">
        <v>-63618893.590000004</v>
      </c>
      <c r="L98" s="33">
        <v>-11142206.23</v>
      </c>
      <c r="M98" s="33"/>
    </row>
    <row r="99" spans="2:13" ht="15" customHeight="1" x14ac:dyDescent="0.25">
      <c r="B99" s="34">
        <v>2</v>
      </c>
      <c r="C99" s="35" t="s">
        <v>210</v>
      </c>
      <c r="D99" s="33">
        <v>46307680</v>
      </c>
      <c r="E99" s="33">
        <v>454218764.30000001</v>
      </c>
      <c r="F99" s="33">
        <v>0</v>
      </c>
      <c r="G99" s="33">
        <v>109229986.54000001</v>
      </c>
      <c r="H99" s="33">
        <v>0</v>
      </c>
      <c r="I99" s="33">
        <v>0</v>
      </c>
      <c r="J99" s="33">
        <v>0</v>
      </c>
      <c r="K99" s="33">
        <v>-7437025.4000000004</v>
      </c>
      <c r="L99" s="33">
        <v>-4542187.6399999997</v>
      </c>
      <c r="M99" s="33"/>
    </row>
    <row r="100" spans="2:13" ht="15" customHeight="1" x14ac:dyDescent="0.25">
      <c r="B100" s="34">
        <v>3</v>
      </c>
      <c r="C100" s="35" t="s">
        <v>211</v>
      </c>
      <c r="D100" s="33">
        <v>469560</v>
      </c>
      <c r="E100" s="33">
        <v>490835.9</v>
      </c>
      <c r="F100" s="33">
        <v>0</v>
      </c>
      <c r="G100" s="33">
        <v>0</v>
      </c>
      <c r="H100" s="33">
        <v>0</v>
      </c>
      <c r="I100" s="33">
        <v>37123.879999999997</v>
      </c>
      <c r="J100" s="33">
        <v>0</v>
      </c>
      <c r="K100" s="33">
        <v>-2045.39</v>
      </c>
      <c r="L100" s="33">
        <v>0</v>
      </c>
      <c r="M100" s="33"/>
    </row>
    <row r="101" spans="2:13" ht="15" customHeight="1" x14ac:dyDescent="0.25">
      <c r="B101" s="34">
        <v>4</v>
      </c>
      <c r="C101" s="35" t="s">
        <v>212</v>
      </c>
      <c r="D101" s="33">
        <v>0</v>
      </c>
      <c r="E101" s="33">
        <v>0</v>
      </c>
      <c r="F101" s="33">
        <v>0</v>
      </c>
      <c r="G101" s="33">
        <v>0</v>
      </c>
      <c r="H101" s="33">
        <v>0</v>
      </c>
      <c r="I101" s="33">
        <v>0</v>
      </c>
      <c r="J101" s="33">
        <v>0</v>
      </c>
      <c r="K101" s="33">
        <v>0</v>
      </c>
      <c r="L101" s="33">
        <v>0</v>
      </c>
      <c r="M101" s="33"/>
    </row>
    <row r="102" spans="2:13" ht="15" customHeight="1" x14ac:dyDescent="0.25">
      <c r="B102" s="34">
        <v>5</v>
      </c>
      <c r="C102" s="35" t="s">
        <v>213</v>
      </c>
      <c r="D102" s="33">
        <v>0</v>
      </c>
      <c r="E102" s="33">
        <v>0</v>
      </c>
      <c r="F102" s="33">
        <v>0</v>
      </c>
      <c r="G102" s="33">
        <v>0</v>
      </c>
      <c r="H102" s="33">
        <v>0</v>
      </c>
      <c r="I102" s="33">
        <v>0</v>
      </c>
      <c r="J102" s="33">
        <v>0</v>
      </c>
      <c r="K102" s="33">
        <v>0</v>
      </c>
      <c r="L102" s="33">
        <v>0</v>
      </c>
      <c r="M102" s="33"/>
    </row>
    <row r="103" spans="2:13" ht="15" customHeight="1" x14ac:dyDescent="0.25">
      <c r="B103" s="34">
        <v>6</v>
      </c>
      <c r="C103" s="35" t="s">
        <v>214</v>
      </c>
      <c r="D103" s="33">
        <v>0</v>
      </c>
      <c r="E103" s="33">
        <v>0</v>
      </c>
      <c r="F103" s="33">
        <v>0</v>
      </c>
      <c r="G103" s="33">
        <v>0</v>
      </c>
      <c r="H103" s="33">
        <v>0</v>
      </c>
      <c r="I103" s="33">
        <v>0</v>
      </c>
      <c r="J103" s="33">
        <v>0</v>
      </c>
      <c r="K103" s="33">
        <v>0</v>
      </c>
      <c r="L103" s="33">
        <v>0</v>
      </c>
      <c r="M103" s="33"/>
    </row>
    <row r="104" spans="2:13" ht="15" customHeight="1" x14ac:dyDescent="0.25">
      <c r="B104" s="34">
        <v>7</v>
      </c>
      <c r="C104" s="35" t="s">
        <v>215</v>
      </c>
      <c r="D104" s="33">
        <v>0</v>
      </c>
      <c r="E104" s="33">
        <v>0</v>
      </c>
      <c r="F104" s="33">
        <v>0</v>
      </c>
      <c r="G104" s="33">
        <v>0</v>
      </c>
      <c r="H104" s="33">
        <v>0</v>
      </c>
      <c r="I104" s="33">
        <v>0</v>
      </c>
      <c r="J104" s="33">
        <v>0</v>
      </c>
      <c r="K104" s="33">
        <v>0</v>
      </c>
      <c r="L104" s="33">
        <v>0</v>
      </c>
      <c r="M104" s="33"/>
    </row>
    <row r="105" spans="2:13" ht="15" customHeight="1" x14ac:dyDescent="0.25">
      <c r="B105" s="34">
        <v>8</v>
      </c>
      <c r="C105" s="35" t="s">
        <v>216</v>
      </c>
      <c r="D105" s="33">
        <v>0</v>
      </c>
      <c r="E105" s="33">
        <v>0</v>
      </c>
      <c r="F105" s="33">
        <v>0</v>
      </c>
      <c r="G105" s="33">
        <v>0</v>
      </c>
      <c r="H105" s="33">
        <v>0</v>
      </c>
      <c r="I105" s="33">
        <v>0</v>
      </c>
      <c r="J105" s="33">
        <v>186372.62</v>
      </c>
      <c r="K105" s="33">
        <v>0</v>
      </c>
      <c r="L105" s="33">
        <v>0</v>
      </c>
      <c r="M105" s="33"/>
    </row>
    <row r="106" spans="2:13" ht="15" customHeight="1" x14ac:dyDescent="0.25">
      <c r="B106" s="34">
        <v>9</v>
      </c>
      <c r="C106" s="35" t="s">
        <v>148</v>
      </c>
      <c r="D106" s="33">
        <v>9967895.7400000002</v>
      </c>
      <c r="E106" s="33">
        <v>0</v>
      </c>
      <c r="F106" s="33">
        <v>0</v>
      </c>
      <c r="G106" s="33">
        <v>0</v>
      </c>
      <c r="H106" s="33">
        <v>0</v>
      </c>
      <c r="I106" s="33">
        <v>0</v>
      </c>
      <c r="J106" s="33">
        <v>200288</v>
      </c>
      <c r="K106" s="33">
        <v>0</v>
      </c>
      <c r="L106" s="33">
        <v>0</v>
      </c>
      <c r="M106" s="33"/>
    </row>
    <row r="107" spans="2:13" ht="15" customHeight="1" x14ac:dyDescent="0.25">
      <c r="B107" s="34">
        <v>10</v>
      </c>
      <c r="C107" s="35" t="s">
        <v>217</v>
      </c>
      <c r="D107" s="33">
        <v>1710700</v>
      </c>
      <c r="E107" s="33">
        <v>12852778</v>
      </c>
      <c r="F107" s="33">
        <v>380456.65</v>
      </c>
      <c r="G107" s="33">
        <v>3556151.92</v>
      </c>
      <c r="H107" s="33">
        <v>0</v>
      </c>
      <c r="I107" s="33">
        <v>384611.36</v>
      </c>
      <c r="J107" s="33">
        <v>0</v>
      </c>
      <c r="K107" s="33">
        <v>-84009.48</v>
      </c>
      <c r="L107" s="33">
        <v>0</v>
      </c>
      <c r="M107" s="33"/>
    </row>
    <row r="108" spans="2:13" ht="15" customHeight="1" x14ac:dyDescent="0.25">
      <c r="B108" s="32" t="s">
        <v>197</v>
      </c>
      <c r="C108" s="32"/>
      <c r="D108" s="32"/>
      <c r="E108" s="32"/>
      <c r="F108" s="32"/>
      <c r="G108" s="32"/>
      <c r="H108" s="32"/>
      <c r="I108" s="32"/>
      <c r="J108" s="32"/>
      <c r="K108" s="32"/>
      <c r="L108" s="32"/>
      <c r="M108" s="32"/>
    </row>
    <row r="109" spans="2:13" ht="15" customHeight="1" x14ac:dyDescent="0.25">
      <c r="B109" s="36" t="s">
        <v>218</v>
      </c>
      <c r="C109" s="36"/>
      <c r="D109" s="33">
        <v>751059556.13</v>
      </c>
      <c r="E109" s="33">
        <v>4963357319.25</v>
      </c>
      <c r="F109" s="33">
        <v>228470453.69999999</v>
      </c>
      <c r="G109" s="33">
        <v>1315997570.8800001</v>
      </c>
      <c r="H109" s="33">
        <v>0</v>
      </c>
      <c r="I109" s="33">
        <v>7152641.8300000001</v>
      </c>
      <c r="J109" s="33">
        <v>54112778.659999996</v>
      </c>
      <c r="K109" s="33">
        <v>-71141973.859999999</v>
      </c>
      <c r="L109" s="33">
        <v>-15684393.869999999</v>
      </c>
      <c r="M109" s="33"/>
    </row>
    <row r="110" spans="2:13" ht="15" customHeight="1" x14ac:dyDescent="0.25">
      <c r="B110" s="32" t="s">
        <v>197</v>
      </c>
      <c r="C110" s="32"/>
      <c r="D110" s="32"/>
      <c r="E110" s="32"/>
      <c r="F110" s="32"/>
      <c r="G110" s="32"/>
      <c r="H110" s="32"/>
      <c r="I110" s="32"/>
      <c r="J110" s="32"/>
      <c r="K110" s="32"/>
      <c r="L110" s="32"/>
      <c r="M110"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Meter tesing &amp; defective </vt:lpstr>
      <vt:lpstr>T&amp;D</vt:lpstr>
      <vt:lpstr>Sheet1</vt:lpstr>
      <vt:lpstr>'Meter tesing &amp; defective '!Print_Area</vt:lpstr>
      <vt:lpstr>'SHEET-1'!Print_Area</vt:lpstr>
      <vt:lpstr>'SHEET-3'!Print_Area</vt:lpstr>
      <vt:lpstr>'SHEET-4'!Print_Area</vt:lpstr>
      <vt:lpstr>'SHEET-5'!Print_Area</vt:lpstr>
      <vt:lpstr>'SHEET-6'!Print_Area</vt:lpstr>
      <vt:lpstr>'SHEET-7'!Print_Area</vt:lpstr>
      <vt:lpstr>'T&amp;D'!Print_Area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Mr.Dileep N. Yadav</cp:lastModifiedBy>
  <cp:lastPrinted>2020-12-17T11:02:37Z</cp:lastPrinted>
  <dcterms:created xsi:type="dcterms:W3CDTF">1996-10-14T23:33:28Z</dcterms:created>
  <dcterms:modified xsi:type="dcterms:W3CDTF">2024-04-15T12:46:47Z</dcterms:modified>
</cp:coreProperties>
</file>