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03.01.24\RIMs\RIMS\2023-24\2nd QTR\"/>
    </mc:Choice>
  </mc:AlternateContent>
  <bookViews>
    <workbookView xWindow="0" yWindow="0" windowWidth="23040" windowHeight="8685" tabRatio="768" firstSheet="3" activeTab="7"/>
  </bookViews>
  <sheets>
    <sheet name="SHEET-1" sheetId="24" r:id="rId1"/>
    <sheet name="SHEET-2" sheetId="25" r:id="rId2"/>
    <sheet name="SHEET-3" sheetId="26" r:id="rId3"/>
    <sheet name="SHEET-4" sheetId="32" r:id="rId4"/>
    <sheet name="SHEET-5" sheetId="33" r:id="rId5"/>
    <sheet name="SHEET-6" sheetId="30" r:id="rId6"/>
    <sheet name="SHEET-7" sheetId="31" r:id="rId7"/>
    <sheet name="Meter tesing &amp; defective Q-2" sheetId="36" r:id="rId8"/>
    <sheet name="T&amp;D" sheetId="35"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1" localSheetId="8">#REF!</definedName>
    <definedName name="\1">#REF!</definedName>
    <definedName name="\2" localSheetId="8">[1]TLPPOCT!#REF!</definedName>
    <definedName name="\2">[1]TLPPOCT!#REF!</definedName>
    <definedName name="\a" localSheetId="8">#REF!</definedName>
    <definedName name="\a">#REF!</definedName>
    <definedName name="\b" localSheetId="8">#REF!</definedName>
    <definedName name="\b">#REF!</definedName>
    <definedName name="\p" localSheetId="8">#REF!</definedName>
    <definedName name="\p">#REF!</definedName>
    <definedName name="_____S8" localSheetId="8">#REF!</definedName>
    <definedName name="_____S8">#REF!</definedName>
    <definedName name="_____S88" localSheetId="8">#REF!</definedName>
    <definedName name="_____S88">#REF!</definedName>
    <definedName name="_____S888" localSheetId="8">#REF!</definedName>
    <definedName name="_____S888">#REF!</definedName>
    <definedName name="____SPA007" localSheetId="8">[2]TLPPOCT!#REF!</definedName>
    <definedName name="____SPA007">[2]TLPPOCT!#REF!</definedName>
    <definedName name="__1_1_1" localSheetId="8">#REF!</definedName>
    <definedName name="__1_1_1">#REF!</definedName>
    <definedName name="__123Graph_A" localSheetId="8" hidden="1">'[3]mpmla wise pp02_03'!#REF!</definedName>
    <definedName name="__123Graph_A" hidden="1">'[3]mpmla wise pp02_03'!#REF!</definedName>
    <definedName name="__123Graph_B" localSheetId="8" hidden="1">'[3]mpmla wise pp02_03'!#REF!</definedName>
    <definedName name="__123Graph_B" hidden="1">'[3]mpmla wise pp02_03'!#REF!</definedName>
    <definedName name="__123Graph_C" localSheetId="8" hidden="1">'[3]mpmla wise pp02_03'!#REF!</definedName>
    <definedName name="__123Graph_C" hidden="1">'[3]mpmla wise pp02_03'!#REF!</definedName>
    <definedName name="__123Graph_D" localSheetId="8" hidden="1">'[3]mpmla wise pp02_03'!#REF!</definedName>
    <definedName name="__123Graph_D" hidden="1">'[3]mpmla wise pp02_03'!#REF!</definedName>
    <definedName name="__123Graph_E" localSheetId="8" hidden="1">'[3]mpmla wise pp02_03'!#REF!</definedName>
    <definedName name="__123Graph_E" hidden="1">'[3]mpmla wise pp02_03'!#REF!</definedName>
    <definedName name="__123Graph_F" localSheetId="8" hidden="1">'[3]mpmla wise pp02_03'!#REF!</definedName>
    <definedName name="__123Graph_F" hidden="1">'[3]mpmla wise pp02_03'!#REF!</definedName>
    <definedName name="__123Graph_X" localSheetId="8" hidden="1">'[3]mpmla wise pp02_03'!#REF!</definedName>
    <definedName name="__123Graph_X" hidden="1">'[3]mpmla wise pp02_03'!#REF!</definedName>
    <definedName name="__2_1_1" localSheetId="8">#REF!</definedName>
    <definedName name="__2_1_1">#REF!</definedName>
    <definedName name="__S8" localSheetId="8">#REF!</definedName>
    <definedName name="__S8">#REF!</definedName>
    <definedName name="__S88" localSheetId="8">#REF!</definedName>
    <definedName name="__S88">#REF!</definedName>
    <definedName name="__S888" localSheetId="8">#REF!</definedName>
    <definedName name="__S888">#REF!</definedName>
    <definedName name="__SF01" localSheetId="8">[4]LMAIN!#REF!</definedName>
    <definedName name="__SF01">[4]LMAIN!#REF!</definedName>
    <definedName name="__SF010907" localSheetId="8">[4]LMAIN!#REF!</definedName>
    <definedName name="__SF010907">[4]LMAIN!#REF!</definedName>
    <definedName name="__SF02" localSheetId="8">[4]LMAIN!#REF!</definedName>
    <definedName name="__SF02">[4]LMAIN!#REF!</definedName>
    <definedName name="__SF020506" localSheetId="8">[4]LMAIN!#REF!</definedName>
    <definedName name="__SF020506">[4]LMAIN!#REF!</definedName>
    <definedName name="__SF0209" localSheetId="8">[4]LMAIN!#REF!</definedName>
    <definedName name="__SF0209">[4]LMAIN!#REF!</definedName>
    <definedName name="__SF020907" localSheetId="8">[4]LMAIN!#REF!</definedName>
    <definedName name="__SF020907">[4]LMAIN!#REF!</definedName>
    <definedName name="__SF020912" localSheetId="8">[4]LMAIN!#REF!</definedName>
    <definedName name="__SF020912">[4]LMAIN!#REF!</definedName>
    <definedName name="__SF03" localSheetId="8">[4]LMAIN!#REF!</definedName>
    <definedName name="__SF03">[4]LMAIN!#REF!</definedName>
    <definedName name="__SF030907" localSheetId="8">[4]LMAIN!#REF!</definedName>
    <definedName name="__SF030907">[4]LMAIN!#REF!</definedName>
    <definedName name="__SF044" localSheetId="8">[4]LMAIN!#REF!</definedName>
    <definedName name="__SF044">[4]LMAIN!#REF!</definedName>
    <definedName name="__SF07" localSheetId="8">[4]LMAIN!#REF!</definedName>
    <definedName name="__SF07">[4]LMAIN!#REF!</definedName>
    <definedName name="__SF070805" localSheetId="8">[4]LMAIN!#REF!</definedName>
    <definedName name="__SF070805">[4]LMAIN!#REF!</definedName>
    <definedName name="__SF070809" localSheetId="8">[4]LMAIN!#REF!</definedName>
    <definedName name="__SF070809">[4]LMAIN!#REF!</definedName>
    <definedName name="__SF0709" localSheetId="8">[4]LMAIN!#REF!</definedName>
    <definedName name="__SF0709">[4]LMAIN!#REF!</definedName>
    <definedName name="__SF070907" localSheetId="8">[4]LMAIN!#REF!</definedName>
    <definedName name="__SF070907">[4]LMAIN!#REF!</definedName>
    <definedName name="__SF080706" localSheetId="8">[4]LMAIN!#REF!</definedName>
    <definedName name="__SF080706">[4]LMAIN!#REF!</definedName>
    <definedName name="__SF080709" localSheetId="8">[4]LMAIN!#REF!</definedName>
    <definedName name="__SF080709">[4]LMAIN!#REF!</definedName>
    <definedName name="__SF090726" localSheetId="8">[4]LMAIN!#REF!</definedName>
    <definedName name="__SF090726">[4]LMAIN!#REF!</definedName>
    <definedName name="__SF26" localSheetId="8">[4]LMAIN!#REF!</definedName>
    <definedName name="__SF26">[4]LMAIN!#REF!</definedName>
    <definedName name="__SF260907" localSheetId="8">[4]LMAIN!#REF!</definedName>
    <definedName name="__SF260907">[4]LMAIN!#REF!</definedName>
    <definedName name="__SF31" localSheetId="8">[4]LMAIN!#REF!</definedName>
    <definedName name="__SF31">[4]LMAIN!#REF!</definedName>
    <definedName name="__SF3108" localSheetId="8">[4]LMAIN!#REF!</definedName>
    <definedName name="__SF3108">[4]LMAIN!#REF!</definedName>
    <definedName name="__SF310807" localSheetId="8">[4]LMAIN!#REF!</definedName>
    <definedName name="__SF310807">[4]LMAIN!#REF!</definedName>
    <definedName name="__SF3109" localSheetId="8">[4]LMAIN!#REF!</definedName>
    <definedName name="__SF3109">[4]LMAIN!#REF!</definedName>
    <definedName name="__SF310907" localSheetId="8">[4]LMAIN!#REF!</definedName>
    <definedName name="__SF310907">[4]LMAIN!#REF!</definedName>
    <definedName name="__SF33" localSheetId="8">[4]LMAIN!#REF!</definedName>
    <definedName name="__SF33">[4]LMAIN!#REF!</definedName>
    <definedName name="__SFB1" localSheetId="8">[4]LMAIN!#REF!</definedName>
    <definedName name="__SFB1">[4]LMAIN!#REF!</definedName>
    <definedName name="__SM09" localSheetId="8">[4]LMAIN!#REF!</definedName>
    <definedName name="__SM09">[4]LMAIN!#REF!</definedName>
    <definedName name="__SUM1" localSheetId="8">[4]LMAIN!#REF!</definedName>
    <definedName name="__SUM1">[4]LMAIN!#REF!</definedName>
    <definedName name="_1" localSheetId="8">#REF!</definedName>
    <definedName name="_1">#REF!</definedName>
    <definedName name="_1_1" localSheetId="8">#REF!</definedName>
    <definedName name="_1_1">#REF!</definedName>
    <definedName name="_1_1_1" localSheetId="8">#REF!</definedName>
    <definedName name="_1_1_1">#REF!</definedName>
    <definedName name="_1_1_10" localSheetId="8">#REF!</definedName>
    <definedName name="_1_1_10">#REF!</definedName>
    <definedName name="_1_1_11" localSheetId="8">#REF!</definedName>
    <definedName name="_1_1_11">#REF!</definedName>
    <definedName name="_1_1_8" localSheetId="8">#REF!</definedName>
    <definedName name="_1_1_8">#REF!</definedName>
    <definedName name="_1_1_9" localSheetId="8">#REF!</definedName>
    <definedName name="_1_1_9">#REF!</definedName>
    <definedName name="_1_10" localSheetId="8">#REF!</definedName>
    <definedName name="_1_10">#REF!</definedName>
    <definedName name="_1_10_10" localSheetId="8">#REF!</definedName>
    <definedName name="_1_10_10">#REF!</definedName>
    <definedName name="_1_10_11" localSheetId="8">#REF!</definedName>
    <definedName name="_1_10_11">#REF!</definedName>
    <definedName name="_1_10_8" localSheetId="8">#REF!</definedName>
    <definedName name="_1_10_8">#REF!</definedName>
    <definedName name="_1_10_9" localSheetId="8">#REF!</definedName>
    <definedName name="_1_10_9">#REF!</definedName>
    <definedName name="_1_11" localSheetId="8">#REF!</definedName>
    <definedName name="_1_11">#REF!</definedName>
    <definedName name="_1_11_10" localSheetId="8">#REF!</definedName>
    <definedName name="_1_11_10">#REF!</definedName>
    <definedName name="_1_11_11" localSheetId="8">#REF!</definedName>
    <definedName name="_1_11_11">#REF!</definedName>
    <definedName name="_1_11_8" localSheetId="8">#REF!</definedName>
    <definedName name="_1_11_8">#REF!</definedName>
    <definedName name="_1_11_9" localSheetId="8">#REF!</definedName>
    <definedName name="_1_11_9">#REF!</definedName>
    <definedName name="_1_12" localSheetId="8">#REF!</definedName>
    <definedName name="_1_12">#REF!</definedName>
    <definedName name="_1_12_10" localSheetId="8">#REF!</definedName>
    <definedName name="_1_12_10">#REF!</definedName>
    <definedName name="_1_12_11" localSheetId="8">#REF!</definedName>
    <definedName name="_1_12_11">#REF!</definedName>
    <definedName name="_1_12_8" localSheetId="8">#REF!</definedName>
    <definedName name="_1_12_8">#REF!</definedName>
    <definedName name="_1_12_9" localSheetId="8">#REF!</definedName>
    <definedName name="_1_12_9">#REF!</definedName>
    <definedName name="_1_13" localSheetId="8">#REF!</definedName>
    <definedName name="_1_13">#REF!</definedName>
    <definedName name="_1_13_10" localSheetId="8">#REF!</definedName>
    <definedName name="_1_13_10">#REF!</definedName>
    <definedName name="_1_13_11" localSheetId="8">#REF!</definedName>
    <definedName name="_1_13_11">#REF!</definedName>
    <definedName name="_1_13_8" localSheetId="8">#REF!</definedName>
    <definedName name="_1_13_8">#REF!</definedName>
    <definedName name="_1_13_9" localSheetId="8">#REF!</definedName>
    <definedName name="_1_13_9">#REF!</definedName>
    <definedName name="_1_2" localSheetId="8">#REF!</definedName>
    <definedName name="_1_2">#REF!</definedName>
    <definedName name="_1_2_1" localSheetId="8">#REF!</definedName>
    <definedName name="_1_2_1">#REF!</definedName>
    <definedName name="_1_2_10" localSheetId="8">#REF!</definedName>
    <definedName name="_1_2_10">#REF!</definedName>
    <definedName name="_1_2_11" localSheetId="8">#REF!</definedName>
    <definedName name="_1_2_11">#REF!</definedName>
    <definedName name="_1_2_8" localSheetId="8">#REF!</definedName>
    <definedName name="_1_2_8">#REF!</definedName>
    <definedName name="_1_2_9" localSheetId="8">#REF!</definedName>
    <definedName name="_1_2_9">#REF!</definedName>
    <definedName name="_1_3" localSheetId="8">#REF!</definedName>
    <definedName name="_1_3">#REF!</definedName>
    <definedName name="_1_3_10" localSheetId="8">#REF!</definedName>
    <definedName name="_1_3_10">#REF!</definedName>
    <definedName name="_1_3_11" localSheetId="8">#REF!</definedName>
    <definedName name="_1_3_11">#REF!</definedName>
    <definedName name="_1_3_8" localSheetId="8">#REF!</definedName>
    <definedName name="_1_3_8">#REF!</definedName>
    <definedName name="_1_3_9" localSheetId="8">#REF!</definedName>
    <definedName name="_1_3_9">#REF!</definedName>
    <definedName name="_1_6" localSheetId="8">#REF!</definedName>
    <definedName name="_1_6">#REF!</definedName>
    <definedName name="_1_6_10" localSheetId="8">#REF!</definedName>
    <definedName name="_1_6_10">#REF!</definedName>
    <definedName name="_1_6_11" localSheetId="8">#REF!</definedName>
    <definedName name="_1_6_11">#REF!</definedName>
    <definedName name="_1_6_8" localSheetId="8">#REF!</definedName>
    <definedName name="_1_6_8">#REF!</definedName>
    <definedName name="_1_6_9" localSheetId="8">#REF!</definedName>
    <definedName name="_1_6_9">#REF!</definedName>
    <definedName name="_1_7" localSheetId="8">#REF!</definedName>
    <definedName name="_1_7">#REF!</definedName>
    <definedName name="_1_7_10" localSheetId="8">#REF!</definedName>
    <definedName name="_1_7_10">#REF!</definedName>
    <definedName name="_1_7_11" localSheetId="8">#REF!</definedName>
    <definedName name="_1_7_11">#REF!</definedName>
    <definedName name="_1_7_8" localSheetId="8">#REF!</definedName>
    <definedName name="_1_7_8">#REF!</definedName>
    <definedName name="_1_7_9" localSheetId="8">#REF!</definedName>
    <definedName name="_1_7_9">#REF!</definedName>
    <definedName name="_1_8" localSheetId="8">#REF!</definedName>
    <definedName name="_1_8">#REF!</definedName>
    <definedName name="_1_8_10" localSheetId="8">#REF!</definedName>
    <definedName name="_1_8_10">#REF!</definedName>
    <definedName name="_1_8_11" localSheetId="8">#REF!</definedName>
    <definedName name="_1_8_11">#REF!</definedName>
    <definedName name="_1_8_8" localSheetId="8">#REF!</definedName>
    <definedName name="_1_8_8">#REF!</definedName>
    <definedName name="_1_8_9" localSheetId="8">#REF!</definedName>
    <definedName name="_1_8_9">#REF!</definedName>
    <definedName name="_1_9" localSheetId="8">#REF!</definedName>
    <definedName name="_1_9">#REF!</definedName>
    <definedName name="_1_9_10" localSheetId="8">#REF!</definedName>
    <definedName name="_1_9_10">#REF!</definedName>
    <definedName name="_1_9_11" localSheetId="8">#REF!</definedName>
    <definedName name="_1_9_11">#REF!</definedName>
    <definedName name="_1_9_8" localSheetId="8">#REF!</definedName>
    <definedName name="_1_9_8">#REF!</definedName>
    <definedName name="_1_9_9" localSheetId="8">#REF!</definedName>
    <definedName name="_1_9_9">#REF!</definedName>
    <definedName name="_10_1_1_1" localSheetId="8">#REF!</definedName>
    <definedName name="_10_1_1_1">#REF!</definedName>
    <definedName name="_10_1_11_1" localSheetId="8">#REF!</definedName>
    <definedName name="_10_1_11_1">#REF!</definedName>
    <definedName name="_100_2_9_2" localSheetId="8">[1]TLPPOCT!#REF!</definedName>
    <definedName name="_100_2_9_2">[1]TLPPOCT!#REF!</definedName>
    <definedName name="_101_a_1" localSheetId="8">#REF!</definedName>
    <definedName name="_101_a_1">#REF!</definedName>
    <definedName name="_102_b_1" localSheetId="8">#REF!</definedName>
    <definedName name="_102_b_1">#REF!</definedName>
    <definedName name="_103_p_1" localSheetId="8">#REF!</definedName>
    <definedName name="_103_p_1">#REF!</definedName>
    <definedName name="_104Excel_BuiltIn_Database_1" localSheetId="8">#REF!</definedName>
    <definedName name="_104Excel_BuiltIn_Database_1">#REF!</definedName>
    <definedName name="_105Excel_BuiltIn_Database_10_1" localSheetId="8">#REF!</definedName>
    <definedName name="_105Excel_BuiltIn_Database_10_1">#REF!</definedName>
    <definedName name="_106Excel_BuiltIn_Database_11_1" localSheetId="8">#REF!</definedName>
    <definedName name="_106Excel_BuiltIn_Database_11_1">#REF!</definedName>
    <definedName name="_107Excel_BuiltIn_Database_8_1" localSheetId="8">#REF!</definedName>
    <definedName name="_107Excel_BuiltIn_Database_8_1">#REF!</definedName>
    <definedName name="_108Excel_BuiltIn_Database_9_1" localSheetId="8">#REF!</definedName>
    <definedName name="_108Excel_BuiltIn_Database_9_1">#REF!</definedName>
    <definedName name="_10Excel_BuiltIn__FilterDatabase_10_1" localSheetId="8">#REF!</definedName>
    <definedName name="_10Excel_BuiltIn__FilterDatabase_10_1">#REF!</definedName>
    <definedName name="_113work_pp_0601_10_1" localSheetId="8">[1]TLPPOCT!#REF!</definedName>
    <definedName name="_113work_pp_0601_10_1">[1]TLPPOCT!#REF!</definedName>
    <definedName name="_118work_pp_0601_11_1" localSheetId="8">[1]TLPPOCT!#REF!</definedName>
    <definedName name="_118work_pp_0601_11_1">[1]TLPPOCT!#REF!</definedName>
    <definedName name="_11Excel_BuiltIn__FilterDatabase_11_1" localSheetId="8">#REF!</definedName>
    <definedName name="_11Excel_BuiltIn__FilterDatabase_11_1">#REF!</definedName>
    <definedName name="_12_1_11_2" localSheetId="8">#REF!</definedName>
    <definedName name="_12_1_11_2">#REF!</definedName>
    <definedName name="_123work_pp_0601_8_1" localSheetId="8">[1]TLPPOCT!#REF!</definedName>
    <definedName name="_123work_pp_0601_8_1">[1]TLPPOCT!#REF!</definedName>
    <definedName name="_124" localSheetId="8" hidden="1">'[3]mpmla wise pp02_03'!#REF!</definedName>
    <definedName name="_124" hidden="1">'[3]mpmla wise pp02_03'!#REF!</definedName>
    <definedName name="_125" localSheetId="8" hidden="1">'[3]mpmla wise pp02_03'!#REF!</definedName>
    <definedName name="_125" hidden="1">'[3]mpmla wise pp02_03'!#REF!</definedName>
    <definedName name="_126" localSheetId="8" hidden="1">'[3]mpmla wise pp02_03'!#REF!</definedName>
    <definedName name="_126" hidden="1">'[3]mpmla wise pp02_03'!#REF!</definedName>
    <definedName name="_127" localSheetId="8" hidden="1">'[3]mpmla wise pp02_03'!#REF!</definedName>
    <definedName name="_127" hidden="1">'[3]mpmla wise pp02_03'!#REF!</definedName>
    <definedName name="_128" localSheetId="8" hidden="1">'[3]mpmla wise pp02_03'!#REF!</definedName>
    <definedName name="_128" hidden="1">'[3]mpmla wise pp02_03'!#REF!</definedName>
    <definedName name="_128work_pp_0601_9_1" localSheetId="8">[1]TLPPOCT!#REF!</definedName>
    <definedName name="_128work_pp_0601_9_1">[1]TLPPOCT!#REF!</definedName>
    <definedName name="_129" localSheetId="8" hidden="1">'[3]mpmla wise pp02_03'!#REF!</definedName>
    <definedName name="_129" hidden="1">'[3]mpmla wise pp02_03'!#REF!</definedName>
    <definedName name="_12Excel_BuiltIn__FilterDatabase_9_1" localSheetId="8">#REF!</definedName>
    <definedName name="_12Excel_BuiltIn__FilterDatabase_9_1">#REF!</definedName>
    <definedName name="_130" hidden="1">[5]zpF0001!$E$39:$E$78</definedName>
    <definedName name="_131" hidden="1">[6]zpF0001!$O$149:$O$158</definedName>
    <definedName name="_132" hidden="1">[6]zpF0001!$A$39:$CB$78</definedName>
    <definedName name="_135" localSheetId="8" hidden="1">'[6]mpmla wise pp01_02'!#REF!</definedName>
    <definedName name="_135" hidden="1">'[6]mpmla wise pp01_02'!#REF!</definedName>
    <definedName name="_13Excel_BuiltIn_Database_1" localSheetId="8">#REF!</definedName>
    <definedName name="_13Excel_BuiltIn_Database_1">#REF!</definedName>
    <definedName name="_14_1_8_1" localSheetId="8">#REF!</definedName>
    <definedName name="_14_1_8_1">#REF!</definedName>
    <definedName name="_142" localSheetId="8" hidden="1">'[6]mpmla wise pp01_02'!#REF!</definedName>
    <definedName name="_142" hidden="1">'[6]mpmla wise pp01_02'!#REF!</definedName>
    <definedName name="_14Excel_BuiltIn_Database_1_1" localSheetId="8">#REF!</definedName>
    <definedName name="_14Excel_BuiltIn_Database_1_1">#REF!</definedName>
    <definedName name="_15_1_10_1" localSheetId="8">#REF!</definedName>
    <definedName name="_15_1_10_1">#REF!</definedName>
    <definedName name="_15Excel_BuiltIn_Database_1_11_1" localSheetId="8">#REF!</definedName>
    <definedName name="_15Excel_BuiltIn_Database_1_11_1">#REF!</definedName>
    <definedName name="_16_1_8_2" localSheetId="8">#REF!</definedName>
    <definedName name="_16_1_8_2">#REF!</definedName>
    <definedName name="_16Excel_BuiltIn_Database_1_6_1" localSheetId="8">#REF!</definedName>
    <definedName name="_16Excel_BuiltIn_Database_1_6_1">#REF!</definedName>
    <definedName name="_17Excel_BuiltIn_Print_Area_3_1" localSheetId="8">#REF!</definedName>
    <definedName name="_17Excel_BuiltIn_Print_Area_3_1">#REF!</definedName>
    <definedName name="_18_1_9_1" localSheetId="8">#REF!</definedName>
    <definedName name="_18_1_9_1">#REF!</definedName>
    <definedName name="_18Excel_BuiltIn_Print_Area_4_1" localSheetId="8">#REF!</definedName>
    <definedName name="_18Excel_BuiltIn_Print_Area_4_1">#REF!</definedName>
    <definedName name="_2" localSheetId="8">[7]Recovered_Sheet5!#REF!</definedName>
    <definedName name="_2">[7]Recovered_Sheet5!#REF!</definedName>
    <definedName name="_2_1" localSheetId="8">[1]TLPPOCT!#REF!</definedName>
    <definedName name="_2_1">[1]TLPPOCT!#REF!</definedName>
    <definedName name="_2_1_1" localSheetId="8">[8]TLPPOCT!#REF!</definedName>
    <definedName name="_2_1_1">[8]TLPPOCT!#REF!</definedName>
    <definedName name="_2_1_1_1" localSheetId="8">#REF!</definedName>
    <definedName name="_2_1_1_1">#REF!</definedName>
    <definedName name="_2_1_10" localSheetId="8">[1]TLPPOCT!#REF!</definedName>
    <definedName name="_2_1_10">[1]TLPPOCT!#REF!</definedName>
    <definedName name="_2_1_11" localSheetId="8">[1]TLPPOCT!#REF!</definedName>
    <definedName name="_2_1_11">[1]TLPPOCT!#REF!</definedName>
    <definedName name="_2_1_8" localSheetId="8">[1]TLPPOCT!#REF!</definedName>
    <definedName name="_2_1_8">[1]TLPPOCT!#REF!</definedName>
    <definedName name="_2_1_9" localSheetId="8">[1]TLPPOCT!#REF!</definedName>
    <definedName name="_2_1_9">[1]TLPPOCT!#REF!</definedName>
    <definedName name="_2_10" localSheetId="8">[9]TLPPOCT!#REF!</definedName>
    <definedName name="_2_10">[9]TLPPOCT!#REF!</definedName>
    <definedName name="_2_10_10" localSheetId="8">[1]TLPPOCT!#REF!</definedName>
    <definedName name="_2_10_10">[1]TLPPOCT!#REF!</definedName>
    <definedName name="_2_10_11" localSheetId="8">[1]TLPPOCT!#REF!</definedName>
    <definedName name="_2_10_11">[1]TLPPOCT!#REF!</definedName>
    <definedName name="_2_10_8" localSheetId="8">[1]TLPPOCT!#REF!</definedName>
    <definedName name="_2_10_8">[1]TLPPOCT!#REF!</definedName>
    <definedName name="_2_10_9" localSheetId="8">[1]TLPPOCT!#REF!</definedName>
    <definedName name="_2_10_9">[1]TLPPOCT!#REF!</definedName>
    <definedName name="_2_11" localSheetId="8">[9]TLPPOCT!#REF!</definedName>
    <definedName name="_2_11">[9]TLPPOCT!#REF!</definedName>
    <definedName name="_2_11_10" localSheetId="8">[1]TLPPOCT!#REF!</definedName>
    <definedName name="_2_11_10">[1]TLPPOCT!#REF!</definedName>
    <definedName name="_2_11_11" localSheetId="8">[1]TLPPOCT!#REF!</definedName>
    <definedName name="_2_11_11">[1]TLPPOCT!#REF!</definedName>
    <definedName name="_2_11_8" localSheetId="8">[1]TLPPOCT!#REF!</definedName>
    <definedName name="_2_11_8">[1]TLPPOCT!#REF!</definedName>
    <definedName name="_2_11_9" localSheetId="8">[1]TLPPOCT!#REF!</definedName>
    <definedName name="_2_11_9">[1]TLPPOCT!#REF!</definedName>
    <definedName name="_2_12" localSheetId="8">[1]TLPPOCT!#REF!</definedName>
    <definedName name="_2_12">[1]TLPPOCT!#REF!</definedName>
    <definedName name="_2_12_10" localSheetId="8">[1]TLPPOCT!#REF!</definedName>
    <definedName name="_2_12_10">[1]TLPPOCT!#REF!</definedName>
    <definedName name="_2_12_11" localSheetId="8">[1]TLPPOCT!#REF!</definedName>
    <definedName name="_2_12_11">[1]TLPPOCT!#REF!</definedName>
    <definedName name="_2_12_8" localSheetId="8">[1]TLPPOCT!#REF!</definedName>
    <definedName name="_2_12_8">[1]TLPPOCT!#REF!</definedName>
    <definedName name="_2_12_9" localSheetId="8">[1]TLPPOCT!#REF!</definedName>
    <definedName name="_2_12_9">[1]TLPPOCT!#REF!</definedName>
    <definedName name="_2_13" localSheetId="8">[1]TLPPOCT!#REF!</definedName>
    <definedName name="_2_13">[1]TLPPOCT!#REF!</definedName>
    <definedName name="_2_13_10" localSheetId="8">[1]TLPPOCT!#REF!</definedName>
    <definedName name="_2_13_10">[1]TLPPOCT!#REF!</definedName>
    <definedName name="_2_13_11" localSheetId="8">[1]TLPPOCT!#REF!</definedName>
    <definedName name="_2_13_11">[1]TLPPOCT!#REF!</definedName>
    <definedName name="_2_13_8" localSheetId="8">[1]TLPPOCT!#REF!</definedName>
    <definedName name="_2_13_8">[1]TLPPOCT!#REF!</definedName>
    <definedName name="_2_13_9" localSheetId="8">[1]TLPPOCT!#REF!</definedName>
    <definedName name="_2_13_9">[1]TLPPOCT!#REF!</definedName>
    <definedName name="_2_2" localSheetId="8">[1]TLPPOCT!#REF!</definedName>
    <definedName name="_2_2">[1]TLPPOCT!#REF!</definedName>
    <definedName name="_2_2_1" localSheetId="8">[10]Recovered_Sheet5!#REF!</definedName>
    <definedName name="_2_2_1">[10]Recovered_Sheet5!#REF!</definedName>
    <definedName name="_2_2_10" localSheetId="8">[1]TLPPOCT!#REF!</definedName>
    <definedName name="_2_2_10">[1]TLPPOCT!#REF!</definedName>
    <definedName name="_2_2_11" localSheetId="8">[1]TLPPOCT!#REF!</definedName>
    <definedName name="_2_2_11">[1]TLPPOCT!#REF!</definedName>
    <definedName name="_2_2_8" localSheetId="8">[1]TLPPOCT!#REF!</definedName>
    <definedName name="_2_2_8">[1]TLPPOCT!#REF!</definedName>
    <definedName name="_2_2_9" localSheetId="8">[1]TLPPOCT!#REF!</definedName>
    <definedName name="_2_2_9">[1]TLPPOCT!#REF!</definedName>
    <definedName name="_2_3" localSheetId="8">[1]TLPPOCT!#REF!</definedName>
    <definedName name="_2_3">[1]TLPPOCT!#REF!</definedName>
    <definedName name="_2_3_10" localSheetId="8">[1]TLPPOCT!#REF!</definedName>
    <definedName name="_2_3_10">[1]TLPPOCT!#REF!</definedName>
    <definedName name="_2_3_11" localSheetId="8">[1]TLPPOCT!#REF!</definedName>
    <definedName name="_2_3_11">[1]TLPPOCT!#REF!</definedName>
    <definedName name="_2_3_8" localSheetId="8">[1]TLPPOCT!#REF!</definedName>
    <definedName name="_2_3_8">[1]TLPPOCT!#REF!</definedName>
    <definedName name="_2_3_9" localSheetId="8">[1]TLPPOCT!#REF!</definedName>
    <definedName name="_2_3_9">[1]TLPPOCT!#REF!</definedName>
    <definedName name="_2_6" localSheetId="8">[1]TLPPOCT!#REF!</definedName>
    <definedName name="_2_6">[1]TLPPOCT!#REF!</definedName>
    <definedName name="_2_6_10" localSheetId="8">[1]TLPPOCT!#REF!</definedName>
    <definedName name="_2_6_10">[1]TLPPOCT!#REF!</definedName>
    <definedName name="_2_6_11" localSheetId="8">[1]TLPPOCT!#REF!</definedName>
    <definedName name="_2_6_11">[1]TLPPOCT!#REF!</definedName>
    <definedName name="_2_6_8" localSheetId="8">[1]TLPPOCT!#REF!</definedName>
    <definedName name="_2_6_8">[1]TLPPOCT!#REF!</definedName>
    <definedName name="_2_6_9" localSheetId="8">[1]TLPPOCT!#REF!</definedName>
    <definedName name="_2_6_9">[1]TLPPOCT!#REF!</definedName>
    <definedName name="_2_7" localSheetId="8">[1]TLPPOCT!#REF!</definedName>
    <definedName name="_2_7">[1]TLPPOCT!#REF!</definedName>
    <definedName name="_2_7_10" localSheetId="8">[1]TLPPOCT!#REF!</definedName>
    <definedName name="_2_7_10">[1]TLPPOCT!#REF!</definedName>
    <definedName name="_2_7_11" localSheetId="8">[1]TLPPOCT!#REF!</definedName>
    <definedName name="_2_7_11">[1]TLPPOCT!#REF!</definedName>
    <definedName name="_2_7_8" localSheetId="8">[1]TLPPOCT!#REF!</definedName>
    <definedName name="_2_7_8">[1]TLPPOCT!#REF!</definedName>
    <definedName name="_2_7_9" localSheetId="8">[1]TLPPOCT!#REF!</definedName>
    <definedName name="_2_7_9">[1]TLPPOCT!#REF!</definedName>
    <definedName name="_2_8" localSheetId="8">[9]TLPPOCT!#REF!</definedName>
    <definedName name="_2_8">[9]TLPPOCT!#REF!</definedName>
    <definedName name="_2_8_10" localSheetId="8">[1]TLPPOCT!#REF!</definedName>
    <definedName name="_2_8_10">[1]TLPPOCT!#REF!</definedName>
    <definedName name="_2_8_11" localSheetId="8">[1]TLPPOCT!#REF!</definedName>
    <definedName name="_2_8_11">[1]TLPPOCT!#REF!</definedName>
    <definedName name="_2_8_8" localSheetId="8">[1]TLPPOCT!#REF!</definedName>
    <definedName name="_2_8_8">[1]TLPPOCT!#REF!</definedName>
    <definedName name="_2_8_9" localSheetId="8">[1]TLPPOCT!#REF!</definedName>
    <definedName name="_2_8_9">[1]TLPPOCT!#REF!</definedName>
    <definedName name="_2_9" localSheetId="8">[9]TLPPOCT!#REF!</definedName>
    <definedName name="_2_9">[9]TLPPOCT!#REF!</definedName>
    <definedName name="_2_9_10" localSheetId="8">[1]TLPPOCT!#REF!</definedName>
    <definedName name="_2_9_10">[1]TLPPOCT!#REF!</definedName>
    <definedName name="_2_9_11" localSheetId="8">[1]TLPPOCT!#REF!</definedName>
    <definedName name="_2_9_11">[1]TLPPOCT!#REF!</definedName>
    <definedName name="_2_9_8" localSheetId="8">[1]TLPPOCT!#REF!</definedName>
    <definedName name="_2_9_8">[1]TLPPOCT!#REF!</definedName>
    <definedName name="_2_9_9" localSheetId="8">[1]TLPPOCT!#REF!</definedName>
    <definedName name="_2_9_9">[1]TLPPOCT!#REF!</definedName>
    <definedName name="_20_1_10_2" localSheetId="8">#REF!</definedName>
    <definedName name="_20_1_10_2">#REF!</definedName>
    <definedName name="_20_1_9_2" localSheetId="8">#REF!</definedName>
    <definedName name="_20_1_9_2">#REF!</definedName>
    <definedName name="_22_2_1" localSheetId="8">[11]TLPPOCT!#REF!</definedName>
    <definedName name="_22_2_1">[11]TLPPOCT!#REF!</definedName>
    <definedName name="_24_2_1_1" localSheetId="8">[1]TLPPOCT!#REF!</definedName>
    <definedName name="_24_2_1_1">[1]TLPPOCT!#REF!</definedName>
    <definedName name="_25_1_11_1" localSheetId="8">#REF!</definedName>
    <definedName name="_25_1_11_1">#REF!</definedName>
    <definedName name="_26_2_10_1" localSheetId="8">[11]TLPPOCT!#REF!</definedName>
    <definedName name="_26_2_10_1">[11]TLPPOCT!#REF!</definedName>
    <definedName name="_28_2_10_2" localSheetId="8">[11]TLPPOCT!#REF!</definedName>
    <definedName name="_28_2_10_2">[11]TLPPOCT!#REF!</definedName>
    <definedName name="_3_2_1" localSheetId="8">[8]TLPPOCT!#REF!</definedName>
    <definedName name="_3_2_1">[8]TLPPOCT!#REF!</definedName>
    <definedName name="_30_1_11_2" localSheetId="8">#REF!</definedName>
    <definedName name="_30_1_11_2">#REF!</definedName>
    <definedName name="_30_2_11_1" localSheetId="8">[11]TLPPOCT!#REF!</definedName>
    <definedName name="_30_2_11_1">[11]TLPPOCT!#REF!</definedName>
    <definedName name="_32_2_11_2" localSheetId="8">[11]TLPPOCT!#REF!</definedName>
    <definedName name="_32_2_11_2">[11]TLPPOCT!#REF!</definedName>
    <definedName name="_34_2_8_1" localSheetId="8">[11]TLPPOCT!#REF!</definedName>
    <definedName name="_34_2_8_1">[11]TLPPOCT!#REF!</definedName>
    <definedName name="_35_1_8_1" localSheetId="8">#REF!</definedName>
    <definedName name="_35_1_8_1">#REF!</definedName>
    <definedName name="_36_2_8_2" localSheetId="8">[11]TLPPOCT!#REF!</definedName>
    <definedName name="_36_2_8_2">[11]TLPPOCT!#REF!</definedName>
    <definedName name="_38_2_9_1" localSheetId="8">[11]TLPPOCT!#REF!</definedName>
    <definedName name="_38_2_9_1">[11]TLPPOCT!#REF!</definedName>
    <definedName name="_4_1_1_1" localSheetId="8">#REF!</definedName>
    <definedName name="_4_1_1_1">#REF!</definedName>
    <definedName name="_4_2_1_1" localSheetId="8">[8]TLPPOCT!#REF!</definedName>
    <definedName name="_4_2_1_1">[8]TLPPOCT!#REF!</definedName>
    <definedName name="_40_1_8_2" localSheetId="8">#REF!</definedName>
    <definedName name="_40_1_8_2">#REF!</definedName>
    <definedName name="_40_2_9_2" localSheetId="8">[11]TLPPOCT!#REF!</definedName>
    <definedName name="_40_2_9_2">[11]TLPPOCT!#REF!</definedName>
    <definedName name="_41_a_1" localSheetId="8">#REF!</definedName>
    <definedName name="_41_a_1">#REF!</definedName>
    <definedName name="_42_b_1" localSheetId="8">#REF!</definedName>
    <definedName name="_42_b_1">#REF!</definedName>
    <definedName name="_43_p_1" localSheetId="8">#REF!</definedName>
    <definedName name="_43_p_1">#REF!</definedName>
    <definedName name="_44Excel_BuiltIn_Database_1" localSheetId="8">#REF!</definedName>
    <definedName name="_44Excel_BuiltIn_Database_1">#REF!</definedName>
    <definedName name="_45_1_9_1" localSheetId="8">#REF!</definedName>
    <definedName name="_45_1_9_1">#REF!</definedName>
    <definedName name="_45Excel_BuiltIn_Database_10_1" localSheetId="8">#REF!</definedName>
    <definedName name="_45Excel_BuiltIn_Database_10_1">#REF!</definedName>
    <definedName name="_46Excel_BuiltIn_Database_11_1" localSheetId="8">#REF!</definedName>
    <definedName name="_46Excel_BuiltIn_Database_11_1">#REF!</definedName>
    <definedName name="_47Excel_BuiltIn_Database_8_1" localSheetId="8">#REF!</definedName>
    <definedName name="_47Excel_BuiltIn_Database_8_1">#REF!</definedName>
    <definedName name="_48Excel_BuiltIn_Database_9_1" localSheetId="8">#REF!</definedName>
    <definedName name="_48Excel_BuiltIn_Database_9_1">#REF!</definedName>
    <definedName name="_5_1_1" localSheetId="8">#REF!</definedName>
    <definedName name="_5_1_1">#REF!</definedName>
    <definedName name="_5_a_1" localSheetId="8">#REF!</definedName>
    <definedName name="_5_a_1">#REF!</definedName>
    <definedName name="_50_1_9_2" localSheetId="8">#REF!</definedName>
    <definedName name="_50_1_9_2">#REF!</definedName>
    <definedName name="_50work_pp_0601_10_1" localSheetId="8">[11]TLPPOCT!#REF!</definedName>
    <definedName name="_50work_pp_0601_10_1">[11]TLPPOCT!#REF!</definedName>
    <definedName name="_52work_pp_0601_11_1" localSheetId="8">[11]TLPPOCT!#REF!</definedName>
    <definedName name="_52work_pp_0601_11_1">[11]TLPPOCT!#REF!</definedName>
    <definedName name="_54work_pp_0601_8_1" localSheetId="8">[11]TLPPOCT!#REF!</definedName>
    <definedName name="_54work_pp_0601_8_1">[11]TLPPOCT!#REF!</definedName>
    <definedName name="_55_2_1" localSheetId="8">[1]TLPPOCT!#REF!</definedName>
    <definedName name="_55_2_1">[1]TLPPOCT!#REF!</definedName>
    <definedName name="_56work_pp_0601_9_1" localSheetId="8">[11]TLPPOCT!#REF!</definedName>
    <definedName name="_56work_pp_0601_9_1">[11]TLPPOCT!#REF!</definedName>
    <definedName name="_6_1_10_1" localSheetId="8">#REF!</definedName>
    <definedName name="_6_1_10_1">#REF!</definedName>
    <definedName name="_6_a_1_1" localSheetId="8">#REF!</definedName>
    <definedName name="_6_a_1_1">#REF!</definedName>
    <definedName name="_60_2_1_1" localSheetId="8">[12]TLPPOCT!#REF!</definedName>
    <definedName name="_60_2_1_1">[12]TLPPOCT!#REF!</definedName>
    <definedName name="_65_2_10_1" localSheetId="8">[1]TLPPOCT!#REF!</definedName>
    <definedName name="_65_2_10_1">[1]TLPPOCT!#REF!</definedName>
    <definedName name="_7_b_1" localSheetId="8">#REF!</definedName>
    <definedName name="_7_b_1">#REF!</definedName>
    <definedName name="_70_2_10_2" localSheetId="8">[1]TLPPOCT!#REF!</definedName>
    <definedName name="_70_2_10_2">[1]TLPPOCT!#REF!</definedName>
    <definedName name="_75_2_11_1" localSheetId="8">[1]TLPPOCT!#REF!</definedName>
    <definedName name="_75_2_11_1">[1]TLPPOCT!#REF!</definedName>
    <definedName name="_8_1_10_2" localSheetId="8">#REF!</definedName>
    <definedName name="_8_1_10_2">#REF!</definedName>
    <definedName name="_8_b_1_1" localSheetId="8">#REF!</definedName>
    <definedName name="_8_b_1_1">#REF!</definedName>
    <definedName name="_80_2_11_2" localSheetId="8">[1]TLPPOCT!#REF!</definedName>
    <definedName name="_80_2_11_2">[1]TLPPOCT!#REF!</definedName>
    <definedName name="_85_2_8_1" localSheetId="8">[1]TLPPOCT!#REF!</definedName>
    <definedName name="_85_2_8_1">[1]TLPPOCT!#REF!</definedName>
    <definedName name="_9_p_1" localSheetId="8">#REF!</definedName>
    <definedName name="_9_p_1">#REF!</definedName>
    <definedName name="_90_2_8_2" localSheetId="8">[1]TLPPOCT!#REF!</definedName>
    <definedName name="_90_2_8_2">[1]TLPPOCT!#REF!</definedName>
    <definedName name="_95_2_9_1" localSheetId="8">[1]TLPPOCT!#REF!</definedName>
    <definedName name="_95_2_9_1">[1]TLPPOCT!#REF!</definedName>
    <definedName name="_a" localSheetId="8">#REF!</definedName>
    <definedName name="_a">#REF!</definedName>
    <definedName name="_a_1" localSheetId="8">#REF!</definedName>
    <definedName name="_a_1">#REF!</definedName>
    <definedName name="_a_1_11" localSheetId="8">#REF!</definedName>
    <definedName name="_a_1_11">#REF!</definedName>
    <definedName name="_a_1_6" localSheetId="8">#REF!</definedName>
    <definedName name="_a_1_6">#REF!</definedName>
    <definedName name="_a_10" localSheetId="8">#REF!</definedName>
    <definedName name="_a_10">#REF!</definedName>
    <definedName name="_a_11" localSheetId="8">#REF!</definedName>
    <definedName name="_a_11">#REF!</definedName>
    <definedName name="_b" localSheetId="8">#REF!</definedName>
    <definedName name="_b">#REF!</definedName>
    <definedName name="_b_1" localSheetId="8">#REF!</definedName>
    <definedName name="_b_1">#REF!</definedName>
    <definedName name="_b_10" localSheetId="8">#REF!</definedName>
    <definedName name="_b_10">#REF!</definedName>
    <definedName name="_b_11" localSheetId="8">#REF!</definedName>
    <definedName name="_b_11">#REF!</definedName>
    <definedName name="_brh1" hidden="1">{"'Sheet1'!$A$4386:$N$4591"}</definedName>
    <definedName name="_Dist_Bin" localSheetId="8" hidden="1">#REF!</definedName>
    <definedName name="_Dist_Bin" hidden="1">#REF!</definedName>
    <definedName name="_Dist_Values" localSheetId="8" hidden="1">#REF!</definedName>
    <definedName name="_Dist_Values" hidden="1">#REF!</definedName>
    <definedName name="_Fill" localSheetId="8" hidden="1">#REF!</definedName>
    <definedName name="_Fill" hidden="1">#REF!</definedName>
    <definedName name="_Iz65536" localSheetId="8">#REF!</definedName>
    <definedName name="_Iz65536">#REF!</definedName>
    <definedName name="_Key1" hidden="1">[6]zpF0001!$E$39:$E$78</definedName>
    <definedName name="_Key2" hidden="1">[6]zpF0001!$O$149:$O$158</definedName>
    <definedName name="_key3" localSheetId="8" hidden="1">'[13]mpmla wise pp01_02'!#REF!</definedName>
    <definedName name="_key3" hidden="1">'[13]mpmla wise pp01_02'!#REF!</definedName>
    <definedName name="_Order1" hidden="1">255</definedName>
    <definedName name="_Order2" hidden="1">255</definedName>
    <definedName name="_p" localSheetId="8">#REF!</definedName>
    <definedName name="_p">#REF!</definedName>
    <definedName name="_p_1" localSheetId="8">#REF!</definedName>
    <definedName name="_p_1">#REF!</definedName>
    <definedName name="_S8" localSheetId="8">#REF!</definedName>
    <definedName name="_S8">#REF!</definedName>
    <definedName name="_S88" localSheetId="8">#REF!</definedName>
    <definedName name="_S88">#REF!</definedName>
    <definedName name="_S888" localSheetId="8">#REF!</definedName>
    <definedName name="_S888">#REF!</definedName>
    <definedName name="_SF01" localSheetId="8">[4]LMAIN!#REF!</definedName>
    <definedName name="_SF01">[4]LMAIN!#REF!</definedName>
    <definedName name="_SF010907" localSheetId="8">[4]LMAIN!#REF!</definedName>
    <definedName name="_SF010907">[4]LMAIN!#REF!</definedName>
    <definedName name="_SF02" localSheetId="8">[4]LMAIN!#REF!</definedName>
    <definedName name="_SF02">[4]LMAIN!#REF!</definedName>
    <definedName name="_SF020506" localSheetId="8">[4]LMAIN!#REF!</definedName>
    <definedName name="_SF020506">[4]LMAIN!#REF!</definedName>
    <definedName name="_SF0209" localSheetId="8">[4]LMAIN!#REF!</definedName>
    <definedName name="_SF0209">[4]LMAIN!#REF!</definedName>
    <definedName name="_SF020907" localSheetId="8">[4]LMAIN!#REF!</definedName>
    <definedName name="_SF020907">[4]LMAIN!#REF!</definedName>
    <definedName name="_SF020912" localSheetId="8">[4]LMAIN!#REF!</definedName>
    <definedName name="_SF020912">[4]LMAIN!#REF!</definedName>
    <definedName name="_SF03" localSheetId="8">[4]LMAIN!#REF!</definedName>
    <definedName name="_SF03">[4]LMAIN!#REF!</definedName>
    <definedName name="_SF030907" localSheetId="8">[4]LMAIN!#REF!</definedName>
    <definedName name="_SF030907">[4]LMAIN!#REF!</definedName>
    <definedName name="_SF044" localSheetId="8">[4]LMAIN!#REF!</definedName>
    <definedName name="_SF044">[4]LMAIN!#REF!</definedName>
    <definedName name="_SF07" localSheetId="8">[4]LMAIN!#REF!</definedName>
    <definedName name="_SF07">[4]LMAIN!#REF!</definedName>
    <definedName name="_SF070805" localSheetId="8">[4]LMAIN!#REF!</definedName>
    <definedName name="_SF070805">[4]LMAIN!#REF!</definedName>
    <definedName name="_SF070809" localSheetId="8">[4]LMAIN!#REF!</definedName>
    <definedName name="_SF070809">[4]LMAIN!#REF!</definedName>
    <definedName name="_SF0709" localSheetId="8">[4]LMAIN!#REF!</definedName>
    <definedName name="_SF0709">[4]LMAIN!#REF!</definedName>
    <definedName name="_SF070907" localSheetId="8">[4]LMAIN!#REF!</definedName>
    <definedName name="_SF070907">[4]LMAIN!#REF!</definedName>
    <definedName name="_SF080706" localSheetId="8">[4]LMAIN!#REF!</definedName>
    <definedName name="_SF080706">[4]LMAIN!#REF!</definedName>
    <definedName name="_SF080709" localSheetId="8">[4]LMAIN!#REF!</definedName>
    <definedName name="_SF080709">[4]LMAIN!#REF!</definedName>
    <definedName name="_SF090726" localSheetId="8">[4]LMAIN!#REF!</definedName>
    <definedName name="_SF090726">[4]LMAIN!#REF!</definedName>
    <definedName name="_SF26" localSheetId="8">[4]LMAIN!#REF!</definedName>
    <definedName name="_SF26">[4]LMAIN!#REF!</definedName>
    <definedName name="_SF260907" localSheetId="8">[4]LMAIN!#REF!</definedName>
    <definedName name="_SF260907">[4]LMAIN!#REF!</definedName>
    <definedName name="_SF31" localSheetId="8">[4]LMAIN!#REF!</definedName>
    <definedName name="_SF31">[4]LMAIN!#REF!</definedName>
    <definedName name="_SF3108" localSheetId="8">[4]LMAIN!#REF!</definedName>
    <definedName name="_SF3108">[4]LMAIN!#REF!</definedName>
    <definedName name="_SF310807" localSheetId="8">[4]LMAIN!#REF!</definedName>
    <definedName name="_SF310807">[4]LMAIN!#REF!</definedName>
    <definedName name="_SF3109" localSheetId="8">[4]LMAIN!#REF!</definedName>
    <definedName name="_SF3109">[4]LMAIN!#REF!</definedName>
    <definedName name="_SF310907" localSheetId="8">[4]LMAIN!#REF!</definedName>
    <definedName name="_SF310907">[4]LMAIN!#REF!</definedName>
    <definedName name="_SF33" localSheetId="8">[4]LMAIN!#REF!</definedName>
    <definedName name="_SF33">[4]LMAIN!#REF!</definedName>
    <definedName name="_SFB1" localSheetId="8">[4]LMAIN!#REF!</definedName>
    <definedName name="_SFB1">[4]LMAIN!#REF!</definedName>
    <definedName name="_SM09" localSheetId="8">[4]LMAIN!#REF!</definedName>
    <definedName name="_SM09">[4]LMAIN!#REF!</definedName>
    <definedName name="_Sort" hidden="1">[6]zpF0001!$A$39:$CB$78</definedName>
    <definedName name="_SPA007" localSheetId="8">[2]TLPPOCT!#REF!</definedName>
    <definedName name="_SPA007">[2]TLPPOCT!#REF!</definedName>
    <definedName name="_SUM1" localSheetId="8">[4]LMAIN!#REF!</definedName>
    <definedName name="_SUM1">[4]LMAIN!#REF!</definedName>
    <definedName name="a">'[4]shp_T&amp;D_drive'!$A$1:$AE$31</definedName>
    <definedName name="a_10">[14]shp_T_D_drive!$A$1:$AE$31</definedName>
    <definedName name="a_11">[14]shp_T_D_drive!$A$1:$AE$31</definedName>
    <definedName name="a_17">[14]shp_T_D_drive!$A$1:$AE$31</definedName>
    <definedName name="a_18">[14]shp_T_D_drive!$A$1:$AE$31</definedName>
    <definedName name="a_2">[15]shp_T_D_drive!$A$1:$AE$31</definedName>
    <definedName name="a_4">[15]shp_T_D_drive!$A$1:$AE$31</definedName>
    <definedName name="a_5" localSheetId="7">[4]shp_T_D_drive!$A$1:$AE$31</definedName>
    <definedName name="a_5">[15]shp_T_D_drive!$A$1:$AE$31</definedName>
    <definedName name="a_6">[4]shp_T_D_drive!$A$1:$AE$31</definedName>
    <definedName name="a_8" localSheetId="7">[15]shp_T_D_drive!$A$1:$AE$31</definedName>
    <definedName name="a_8">[14]shp_T_D_drive!$A$1:$AE$31</definedName>
    <definedName name="a_9" localSheetId="7">[15]shp_T_D_drive!$A$1:$AE$31</definedName>
    <definedName name="a_9">[14]shp_T_D_drive!$A$1:$AE$31</definedName>
    <definedName name="aa">'[4]shp_T&amp;D_drive'!$A$1:$AE$31</definedName>
    <definedName name="aa_10">[14]shp_T_D_drive!$A$1:$AE$31</definedName>
    <definedName name="aa_11">[14]shp_T_D_drive!$A$1:$AE$31</definedName>
    <definedName name="aa_17">[14]shp_T_D_drive!$A$1:$AE$31</definedName>
    <definedName name="aa_18">[14]shp_T_D_drive!$A$1:$AE$31</definedName>
    <definedName name="aa_2">[15]shp_T_D_drive!$A$1:$AE$31</definedName>
    <definedName name="aa_4">[15]shp_T_D_drive!$A$1:$AE$31</definedName>
    <definedName name="aa_5" localSheetId="7">[4]shp_T_D_drive!$A$1:$AE$31</definedName>
    <definedName name="aa_5">[15]shp_T_D_drive!$A$1:$AE$31</definedName>
    <definedName name="aa_6">[4]shp_T_D_drive!$A$1:$AE$31</definedName>
    <definedName name="aa_8" localSheetId="7">[15]shp_T_D_drive!$A$1:$AE$31</definedName>
    <definedName name="aa_8">[14]shp_T_D_drive!$A$1:$AE$31</definedName>
    <definedName name="aa_9" localSheetId="7">[15]shp_T_D_drive!$A$1:$AE$31</definedName>
    <definedName name="aa_9">[14]shp_T_D_drive!$A$1:$AE$31</definedName>
    <definedName name="aaa" localSheetId="8" hidden="1">'[6]mpmla wise pp01_02'!#REF!</definedName>
    <definedName name="aaa" hidden="1">'[6]mpmla wise pp01_02'!#REF!</definedName>
    <definedName name="aaaa" localSheetId="8" hidden="1">#REF!</definedName>
    <definedName name="aaaa" hidden="1">#REF!</definedName>
    <definedName name="AB" localSheetId="8">[4]LMAIN!#REF!</definedName>
    <definedName name="AB">[4]LMAIN!#REF!</definedName>
    <definedName name="AC" localSheetId="8">[4]LMAIN!#REF!</definedName>
    <definedName name="AC">[4]LMAIN!#REF!</definedName>
    <definedName name="acl" localSheetId="8">[4]LMAIN!#REF!</definedName>
    <definedName name="acl">[4]LMAIN!#REF!</definedName>
    <definedName name="ACQ" localSheetId="8">[4]LMAIN!#REF!</definedName>
    <definedName name="ACQ">[4]LMAIN!#REF!</definedName>
    <definedName name="Acti" hidden="1">{"'Sheet1'!$A$4386:$N$4591"}</definedName>
    <definedName name="ACZ" localSheetId="8">[4]LMAIN!#REF!</definedName>
    <definedName name="ACZ">[4]LMAIN!#REF!</definedName>
    <definedName name="AD" localSheetId="8">[4]LMAIN!#REF!</definedName>
    <definedName name="AD">[4]LMAIN!#REF!</definedName>
    <definedName name="ADZ" localSheetId="8">[4]LMAIN!#REF!</definedName>
    <definedName name="ADZ">[4]LMAIN!#REF!</definedName>
    <definedName name="af" localSheetId="8">[4]LMAIN!#REF!</definedName>
    <definedName name="af">[4]LMAIN!#REF!</definedName>
    <definedName name="afb" localSheetId="8">[4]LMAIN!#REF!</definedName>
    <definedName name="afb">[4]LMAIN!#REF!</definedName>
    <definedName name="afl" localSheetId="8">[4]LMAIN!#REF!</definedName>
    <definedName name="afl">[4]LMAIN!#REF!</definedName>
    <definedName name="agmeter" localSheetId="8">#REF!</definedName>
    <definedName name="agmeter">#REF!</definedName>
    <definedName name="agmeter_1" localSheetId="8">#REF!</definedName>
    <definedName name="agmeter_1">#REF!</definedName>
    <definedName name="agmeter_10" localSheetId="8">#REF!</definedName>
    <definedName name="agmeter_10">#REF!</definedName>
    <definedName name="agmeter_11" localSheetId="8">#REF!</definedName>
    <definedName name="agmeter_11">#REF!</definedName>
    <definedName name="agmeter_17" localSheetId="8">#REF!</definedName>
    <definedName name="agmeter_17">#REF!</definedName>
    <definedName name="agmeter_18" localSheetId="8">#REF!</definedName>
    <definedName name="agmeter_18">#REF!</definedName>
    <definedName name="agmeter_2" localSheetId="8">#REF!</definedName>
    <definedName name="agmeter_2">#REF!</definedName>
    <definedName name="agmeter_5" localSheetId="8">#REF!</definedName>
    <definedName name="agmeter_5">#REF!</definedName>
    <definedName name="agmeter_8" localSheetId="8">#REF!</definedName>
    <definedName name="agmeter_8">#REF!</definedName>
    <definedName name="agmeter_9" localSheetId="8">#REF!</definedName>
    <definedName name="agmeter_9">#REF!</definedName>
    <definedName name="AHR" localSheetId="8">[4]LMAIN!#REF!</definedName>
    <definedName name="AHR">[4]LMAIN!#REF!</definedName>
    <definedName name="AI" localSheetId="8">[4]LMAIN!#REF!</definedName>
    <definedName name="AI">[4]LMAIN!#REF!</definedName>
    <definedName name="AJ" localSheetId="8">[4]LMAIN!#REF!</definedName>
    <definedName name="AJ">[4]LMAIN!#REF!</definedName>
    <definedName name="al" localSheetId="8">[4]LMAIN!#REF!</definedName>
    <definedName name="al">[4]LMAIN!#REF!</definedName>
    <definedName name="ann" hidden="1">{"'Sheet1'!$A$4386:$N$4591"}</definedName>
    <definedName name="anne13" localSheetId="8" hidden="1">'[3]mpmla wise pp02_03'!#REF!</definedName>
    <definedName name="anne13" hidden="1">'[3]mpmla wise pp02_03'!#REF!</definedName>
    <definedName name="anne9" localSheetId="8" hidden="1">'[3]mpmla wise pp02_03'!#REF!</definedName>
    <definedName name="anne9" hidden="1">'[3]mpmla wise pp02_03'!#REF!</definedName>
    <definedName name="APP" localSheetId="8">#REF!</definedName>
    <definedName name="APP">#REF!</definedName>
    <definedName name="AprilMay" hidden="1">{"'Sheet1'!$A$4386:$N$4591"}</definedName>
    <definedName name="as">'[4]shp_T&amp;D_drive'!$A$1:$AE$31</definedName>
    <definedName name="as_10">[14]shp_T_D_drive!$A$1:$AE$31</definedName>
    <definedName name="as_11">[14]shp_T_D_drive!$A$1:$AE$31</definedName>
    <definedName name="as_17">[14]shp_T_D_drive!$A$1:$AE$31</definedName>
    <definedName name="as_18">[14]shp_T_D_drive!$A$1:$AE$31</definedName>
    <definedName name="as_2">[15]shp_T_D_drive!$A$1:$AE$31</definedName>
    <definedName name="as_4">[15]shp_T_D_drive!$A$1:$AE$31</definedName>
    <definedName name="as_5" localSheetId="7">[4]shp_T_D_drive!$A$1:$AE$31</definedName>
    <definedName name="as_5">[15]shp_T_D_drive!$A$1:$AE$31</definedName>
    <definedName name="as_6">[4]shp_T_D_drive!$A$1:$AE$31</definedName>
    <definedName name="as_8" localSheetId="7">[15]shp_T_D_drive!$A$1:$AE$31</definedName>
    <definedName name="as_8">[14]shp_T_D_drive!$A$1:$AE$31</definedName>
    <definedName name="as_9" localSheetId="7">[15]shp_T_D_drive!$A$1:$AE$31</definedName>
    <definedName name="as_9">[14]shp_T_D_drive!$A$1:$AE$31</definedName>
    <definedName name="ASC" localSheetId="8">[4]LMAIN!#REF!</definedName>
    <definedName name="ASC">[4]LMAIN!#REF!</definedName>
    <definedName name="asd" hidden="1">{"'Sheet1'!$A$4386:$N$4591"}</definedName>
    <definedName name="asdf" localSheetId="8">[4]LMAIN!#REF!</definedName>
    <definedName name="asdf">[4]LMAIN!#REF!</definedName>
    <definedName name="asdsdfF" localSheetId="8">#REF!</definedName>
    <definedName name="asdsdfF">#REF!</definedName>
    <definedName name="ASS" localSheetId="8">#REF!</definedName>
    <definedName name="ASS">#REF!</definedName>
    <definedName name="ASX" localSheetId="8">[4]LMAIN!#REF!</definedName>
    <definedName name="ASX">[4]LMAIN!#REF!</definedName>
    <definedName name="ASXA" localSheetId="8">[4]LMAIN!#REF!</definedName>
    <definedName name="ASXA">[4]LMAIN!#REF!</definedName>
    <definedName name="ASXP" localSheetId="8">[4]LMAIN!#REF!</definedName>
    <definedName name="ASXP">[4]LMAIN!#REF!</definedName>
    <definedName name="asxv" localSheetId="8">[4]LMAIN!#REF!</definedName>
    <definedName name="asxv">[4]LMAIN!#REF!</definedName>
    <definedName name="ATCFMP_1_10" localSheetId="8">#REF!</definedName>
    <definedName name="ATCFMP_1_10">#REF!</definedName>
    <definedName name="ATCFMP_1_11" localSheetId="8">#REF!</definedName>
    <definedName name="ATCFMP_1_11">#REF!</definedName>
    <definedName name="ATCFMP_1_20">'[16]compar jgy'!$B$1:$H$259</definedName>
    <definedName name="ATCFMP_1_21">'[16]COMPARE AG'!$B$1:$H$147</definedName>
    <definedName name="ATCFMP_1_36" localSheetId="8">#REF!</definedName>
    <definedName name="ATCFMP_1_36">#REF!</definedName>
    <definedName name="ATCFMP_1_38" localSheetId="8">#REF!</definedName>
    <definedName name="ATCFMP_1_38">#REF!</definedName>
    <definedName name="ATCFMP_1_39" localSheetId="8">#REF!</definedName>
    <definedName name="ATCFMP_1_39">#REF!</definedName>
    <definedName name="ATCFMP_1_4" localSheetId="8">#REF!</definedName>
    <definedName name="ATCFMP_1_4">#REF!</definedName>
    <definedName name="ATCFMP_1_40" localSheetId="8">#REF!</definedName>
    <definedName name="ATCFMP_1_40">#REF!</definedName>
    <definedName name="ATCFMP_1_41" localSheetId="8">#REF!</definedName>
    <definedName name="ATCFMP_1_41">#REF!</definedName>
    <definedName name="ATCFMP_1_42" localSheetId="8">#REF!</definedName>
    <definedName name="ATCFMP_1_42">#REF!</definedName>
    <definedName name="ATCFMP_1_43" localSheetId="8">#REF!</definedName>
    <definedName name="ATCFMP_1_43">#REF!</definedName>
    <definedName name="ATCFMP_1_5" localSheetId="8">#REF!</definedName>
    <definedName name="ATCFMP_1_5">#REF!</definedName>
    <definedName name="ATCFMP_1_6" localSheetId="8">#REF!</definedName>
    <definedName name="ATCFMP_1_6">#REF!</definedName>
    <definedName name="ATCFMP_1_9" localSheetId="8">#REF!</definedName>
    <definedName name="ATCFMP_1_9">#REF!</definedName>
    <definedName name="ATCFMP_10_6" localSheetId="8">#REF!</definedName>
    <definedName name="ATCFMP_10_6">#REF!</definedName>
    <definedName name="ATCFMP_11_6" localSheetId="8">#REF!</definedName>
    <definedName name="ATCFMP_11_6">#REF!</definedName>
    <definedName name="ATCFMP_12_6" localSheetId="8">#REF!</definedName>
    <definedName name="ATCFMP_12_6">#REF!</definedName>
    <definedName name="ATCFMP_2_10" localSheetId="8">#REF!</definedName>
    <definedName name="ATCFMP_2_10">#REF!</definedName>
    <definedName name="ATCFMP_2_11" localSheetId="8">#REF!</definedName>
    <definedName name="ATCFMP_2_11">#REF!</definedName>
    <definedName name="ATCFMP_2_16" localSheetId="8">#REF!</definedName>
    <definedName name="ATCFMP_2_16">#REF!</definedName>
    <definedName name="ATCFMP_2_36" localSheetId="8">#REF!</definedName>
    <definedName name="ATCFMP_2_36">#REF!</definedName>
    <definedName name="ATCFMP_2_39" localSheetId="8">#REF!</definedName>
    <definedName name="ATCFMP_2_39">#REF!</definedName>
    <definedName name="ATCFMP_2_41" localSheetId="8">#REF!</definedName>
    <definedName name="ATCFMP_2_41">#REF!</definedName>
    <definedName name="ATCFMP_2_5" localSheetId="8">#REF!</definedName>
    <definedName name="ATCFMP_2_5">#REF!</definedName>
    <definedName name="ATCFMP_2_6" localSheetId="8">#REF!</definedName>
    <definedName name="ATCFMP_2_6">#REF!</definedName>
    <definedName name="ATCFMP_2_9" localSheetId="8">#REF!</definedName>
    <definedName name="ATCFMP_2_9">#REF!</definedName>
    <definedName name="ATCFMP_20">'[16]compar jgy'!$B$1:$H$105</definedName>
    <definedName name="ATCFMP_21">'[16]COMPARE AG'!$B$1:$H$106</definedName>
    <definedName name="ATCFMP_3" localSheetId="8">#REF!</definedName>
    <definedName name="ATCFMP_3">#REF!</definedName>
    <definedName name="ATCFMP_3_10" localSheetId="8">#REF!</definedName>
    <definedName name="ATCFMP_3_10">#REF!</definedName>
    <definedName name="ATCFMP_3_11" localSheetId="8">#REF!</definedName>
    <definedName name="ATCFMP_3_11">#REF!</definedName>
    <definedName name="ATCFMP_3_16" localSheetId="8">#REF!</definedName>
    <definedName name="ATCFMP_3_16">#REF!</definedName>
    <definedName name="ATCFMP_3_39" localSheetId="8">#REF!</definedName>
    <definedName name="ATCFMP_3_39">#REF!</definedName>
    <definedName name="ATCFMP_3_41" localSheetId="8">#REF!</definedName>
    <definedName name="ATCFMP_3_41">#REF!</definedName>
    <definedName name="ATCFMP_3_5" localSheetId="8">#REF!</definedName>
    <definedName name="ATCFMP_3_5">#REF!</definedName>
    <definedName name="ATCFMP_3_6" localSheetId="8">#REF!</definedName>
    <definedName name="ATCFMP_3_6">#REF!</definedName>
    <definedName name="ATCFMP_3_9" localSheetId="8">#REF!</definedName>
    <definedName name="ATCFMP_3_9">#REF!</definedName>
    <definedName name="ATCFMP_36" localSheetId="8">#REF!</definedName>
    <definedName name="ATCFMP_36">#REF!</definedName>
    <definedName name="ATCFMP_38" localSheetId="8">#REF!</definedName>
    <definedName name="ATCFMP_38">#REF!</definedName>
    <definedName name="ATCFMP_39" localSheetId="8">#REF!</definedName>
    <definedName name="ATCFMP_39">#REF!</definedName>
    <definedName name="ATCFMP_4" localSheetId="8">#REF!</definedName>
    <definedName name="ATCFMP_4">#REF!</definedName>
    <definedName name="ATCFMP_4_5" localSheetId="8">#REF!</definedName>
    <definedName name="ATCFMP_4_5">#REF!</definedName>
    <definedName name="ATCFMP_4_6" localSheetId="8">#REF!</definedName>
    <definedName name="ATCFMP_4_6">#REF!</definedName>
    <definedName name="ATCFMP_4_9" localSheetId="8">#REF!</definedName>
    <definedName name="ATCFMP_4_9">#REF!</definedName>
    <definedName name="ATCFMP_40" localSheetId="8">#REF!</definedName>
    <definedName name="ATCFMP_40">#REF!</definedName>
    <definedName name="ATCFMP_41" localSheetId="8">#REF!</definedName>
    <definedName name="ATCFMP_41">#REF!</definedName>
    <definedName name="ATCFMP_42" localSheetId="8">#REF!</definedName>
    <definedName name="ATCFMP_42">#REF!</definedName>
    <definedName name="ATCFMP_43" localSheetId="8">#REF!</definedName>
    <definedName name="ATCFMP_43">#REF!</definedName>
    <definedName name="ATCFMP_5_5" localSheetId="8">#REF!</definedName>
    <definedName name="ATCFMP_5_5">#REF!</definedName>
    <definedName name="ATCFMP_5_6" localSheetId="8">#REF!</definedName>
    <definedName name="ATCFMP_5_6">#REF!</definedName>
    <definedName name="ATCFMP_5_9" localSheetId="8">#REF!</definedName>
    <definedName name="ATCFMP_5_9">#REF!</definedName>
    <definedName name="ATCFMP_6_5" localSheetId="8">#REF!</definedName>
    <definedName name="ATCFMP_6_5">#REF!</definedName>
    <definedName name="ATCFMP_6_6" localSheetId="8">#REF!</definedName>
    <definedName name="ATCFMP_6_6">#REF!</definedName>
    <definedName name="ATCFMP_6_9" localSheetId="8">#REF!</definedName>
    <definedName name="ATCFMP_6_9">#REF!</definedName>
    <definedName name="ATCFMP_7_6" localSheetId="8">#REF!</definedName>
    <definedName name="ATCFMP_7_6">#REF!</definedName>
    <definedName name="ATCFMP_8_6" localSheetId="8">#REF!</definedName>
    <definedName name="ATCFMP_8_6">#REF!</definedName>
    <definedName name="ATCFMP_9_6" localSheetId="8">#REF!</definedName>
    <definedName name="ATCFMP_9_6">#REF!</definedName>
    <definedName name="BCD" localSheetId="8">[4]LMAIN!#REF!</definedName>
    <definedName name="BCD">[4]LMAIN!#REF!</definedName>
    <definedName name="Bharuch" localSheetId="8">'[17]132 KV 3ARS BHEL SF6'!#REF!</definedName>
    <definedName name="Bharuch">'[17]132 KV 3ARS BHEL SF6'!#REF!</definedName>
    <definedName name="brh" hidden="1">{"'Sheet1'!$A$4386:$N$4591"}</definedName>
    <definedName name="BVB" localSheetId="8">[4]LMAIN!#REF!</definedName>
    <definedName name="BVB">[4]LMAIN!#REF!</definedName>
    <definedName name="BVP" localSheetId="8">[4]LMAIN!#REF!</definedName>
    <definedName name="BVP">[4]LMAIN!#REF!</definedName>
    <definedName name="CHK" localSheetId="8">#REF!</definedName>
    <definedName name="CHK">#REF!</definedName>
    <definedName name="CIR" localSheetId="8">#REF!</definedName>
    <definedName name="CIR">#REF!</definedName>
    <definedName name="CIRCLE" localSheetId="8">#REF!</definedName>
    <definedName name="CIRCLE">#REF!</definedName>
    <definedName name="CMTHLOSS_12" localSheetId="8">#REF!</definedName>
    <definedName name="CMTHLOSS_12">#REF!</definedName>
    <definedName name="CMTHLOSS_2" localSheetId="8">#REF!</definedName>
    <definedName name="CMTHLOSS_2">#REF!</definedName>
    <definedName name="CMTHLOSS_3" localSheetId="8">#REF!</definedName>
    <definedName name="CMTHLOSS_3">#REF!</definedName>
    <definedName name="CMTHLOSS_36" localSheetId="8">#REF!</definedName>
    <definedName name="CMTHLOSS_36">#REF!</definedName>
    <definedName name="ControlOfCisternCapacityInLitres" localSheetId="8">#REF!</definedName>
    <definedName name="ControlOfCisternCapacityInLitres">#REF!</definedName>
    <definedName name="Critical">[18]Lookups!$C$2:$C$4</definedName>
    <definedName name="CRK" localSheetId="8">[4]LMAIN!#REF!</definedName>
    <definedName name="CRK">[4]LMAIN!#REF!</definedName>
    <definedName name="CTDCOMP_2" localSheetId="8">#REF!</definedName>
    <definedName name="CTDCOMP_2">#REF!</definedName>
    <definedName name="CTDCOMP_3" localSheetId="8">#REF!</definedName>
    <definedName name="CTDCOMP_3">#REF!</definedName>
    <definedName name="CUMU." localSheetId="8">#REF!</definedName>
    <definedName name="CUMU.">#REF!</definedName>
    <definedName name="cwctat" localSheetId="8">#REF!</definedName>
    <definedName name="cwctat">#REF!</definedName>
    <definedName name="cwctat_1" localSheetId="8">#REF!</definedName>
    <definedName name="cwctat_1">#REF!</definedName>
    <definedName name="cwctat_11" localSheetId="8">#REF!</definedName>
    <definedName name="cwctat_11">#REF!</definedName>
    <definedName name="cwctat_2" localSheetId="8">#REF!</definedName>
    <definedName name="cwctat_2">#REF!</definedName>
    <definedName name="cwctat_6" localSheetId="8">#REF!</definedName>
    <definedName name="cwctat_6">#REF!</definedName>
    <definedName name="cwctat_7" localSheetId="8">#REF!</definedName>
    <definedName name="cwctat_7">#REF!</definedName>
    <definedName name="CYPMNT_2" localSheetId="8">#REF!</definedName>
    <definedName name="CYPMNT_2">#REF!</definedName>
    <definedName name="CYPMNT_3" localSheetId="8">#REF!</definedName>
    <definedName name="CYPMNT_3">#REF!</definedName>
    <definedName name="CYPMNT_36" localSheetId="8">#REF!</definedName>
    <definedName name="CYPMNT_36">#REF!</definedName>
    <definedName name="D" localSheetId="8">#REF!</definedName>
    <definedName name="D">#REF!</definedName>
    <definedName name="D_1" localSheetId="8">#REF!</definedName>
    <definedName name="D_1">#REF!</definedName>
    <definedName name="D_11" localSheetId="8">#REF!</definedName>
    <definedName name="D_11">#REF!</definedName>
    <definedName name="D_2" localSheetId="8">#REF!</definedName>
    <definedName name="D_2">#REF!</definedName>
    <definedName name="D_6" localSheetId="8">#REF!</definedName>
    <definedName name="D_6">#REF!</definedName>
    <definedName name="D_7" localSheetId="8">#REF!</definedName>
    <definedName name="D_7">#REF!</definedName>
    <definedName name="DA" localSheetId="8">[4]LMAIN!#REF!</definedName>
    <definedName name="DA">[4]LMAIN!#REF!</definedName>
    <definedName name="_xlnm.Database" localSheetId="7">#REF!</definedName>
    <definedName name="_xlnm.Database" localSheetId="8">#REF!</definedName>
    <definedName name="_xlnm.Database">#REF!</definedName>
    <definedName name="DATE" localSheetId="8">[19]LMAIN!#REF!</definedName>
    <definedName name="DATE">[19]LMAIN!#REF!</definedName>
    <definedName name="DATE_1" localSheetId="8">[19]LMAIN!#REF!</definedName>
    <definedName name="DATE_1">[19]LMAIN!#REF!</definedName>
    <definedName name="DATE0000" localSheetId="8">[4]LMAIN!#REF!</definedName>
    <definedName name="DATE0000">[4]LMAIN!#REF!</definedName>
    <definedName name="DATE07" localSheetId="8">[4]LMAIN!#REF!</definedName>
    <definedName name="DATE07">[4]LMAIN!#REF!</definedName>
    <definedName name="DATE070907" localSheetId="8">[4]LMAIN!#REF!</definedName>
    <definedName name="DATE070907">[4]LMAIN!#REF!</definedName>
    <definedName name="DATE09" localSheetId="8">[4]LMAIN!#REF!</definedName>
    <definedName name="DATE09">[4]LMAIN!#REF!</definedName>
    <definedName name="DATE1" localSheetId="8">[19]LMAIN!#REF!</definedName>
    <definedName name="DATE1">[19]LMAIN!#REF!</definedName>
    <definedName name="DATE1_1" localSheetId="8">[19]LMAIN!#REF!</definedName>
    <definedName name="DATE1_1">[19]LMAIN!#REF!</definedName>
    <definedName name="DATE1010" localSheetId="8">[4]LMAIN!#REF!</definedName>
    <definedName name="DATE1010">[4]LMAIN!#REF!</definedName>
    <definedName name="date135" localSheetId="8">[4]LMAIN!#REF!</definedName>
    <definedName name="date135">[4]LMAIN!#REF!</definedName>
    <definedName name="DATE1352" localSheetId="8">[4]LMAIN!#REF!</definedName>
    <definedName name="DATE1352">[4]LMAIN!#REF!</definedName>
    <definedName name="DATE2" localSheetId="8">[4]LMAIN!#REF!</definedName>
    <definedName name="DATE2">[4]LMAIN!#REF!</definedName>
    <definedName name="DATE21" localSheetId="8">[4]LMAIN!#REF!</definedName>
    <definedName name="DATE21">[4]LMAIN!#REF!</definedName>
    <definedName name="DATE260907" localSheetId="8">[4]LMAIN!#REF!</definedName>
    <definedName name="DATE260907">[4]LMAIN!#REF!</definedName>
    <definedName name="DATE3" localSheetId="8">[4]LMAIN!#REF!</definedName>
    <definedName name="DATE3">[4]LMAIN!#REF!</definedName>
    <definedName name="DATE303" localSheetId="8">[4]LMAIN!#REF!</definedName>
    <definedName name="DATE303">[4]LMAIN!#REF!</definedName>
    <definedName name="DATE34" localSheetId="8">[4]LMAIN!#REF!</definedName>
    <definedName name="DATE34">[4]LMAIN!#REF!</definedName>
    <definedName name="DATE35" localSheetId="8">[4]LMAIN!#REF!</definedName>
    <definedName name="DATE35">[4]LMAIN!#REF!</definedName>
    <definedName name="DATE36" localSheetId="8">[4]LMAIN!#REF!</definedName>
    <definedName name="DATE36">[4]LMAIN!#REF!</definedName>
    <definedName name="DATE4" localSheetId="8">[4]LMAIN!#REF!</definedName>
    <definedName name="DATE4">[4]LMAIN!#REF!</definedName>
    <definedName name="DATE5" localSheetId="8">[4]LMAIN!#REF!</definedName>
    <definedName name="DATE5">[4]LMAIN!#REF!</definedName>
    <definedName name="DATE6" localSheetId="8">[4]LMAIN!#REF!</definedName>
    <definedName name="DATE6">[4]LMAIN!#REF!</definedName>
    <definedName name="DATE7" localSheetId="8">[4]LMAIN!#REF!</definedName>
    <definedName name="DATE7">[4]LMAIN!#REF!</definedName>
    <definedName name="DATE78" localSheetId="8">[4]LMAIN!#REF!</definedName>
    <definedName name="DATE78">[4]LMAIN!#REF!</definedName>
    <definedName name="DATE9" localSheetId="8">[4]LMAIN!#REF!</definedName>
    <definedName name="DATE9">[4]LMAIN!#REF!</definedName>
    <definedName name="DATE96" localSheetId="8">[4]LMAIN!#REF!</definedName>
    <definedName name="DATE96">[4]LMAIN!#REF!</definedName>
    <definedName name="DATELK" localSheetId="8">[4]LMAIN!#REF!</definedName>
    <definedName name="DATELK">[4]LMAIN!#REF!</definedName>
    <definedName name="DATER" localSheetId="8">[4]LMAIN!#REF!</definedName>
    <definedName name="DATER">[4]LMAIN!#REF!</definedName>
    <definedName name="DATES" localSheetId="8">[4]LMAIN!#REF!</definedName>
    <definedName name="DATES">[4]LMAIN!#REF!</definedName>
    <definedName name="DATETT" localSheetId="8">[4]LMAIN!#REF!</definedName>
    <definedName name="DATETT">[4]LMAIN!#REF!</definedName>
    <definedName name="DAV" localSheetId="8">[4]LMAIN!#REF!</definedName>
    <definedName name="DAV">[4]LMAIN!#REF!</definedName>
    <definedName name="dd" hidden="1">{"'Sheet1'!$A$4386:$N$4591"}</definedName>
    <definedName name="DDDDD">[20]Sheet12!$F$5:$O$2056</definedName>
    <definedName name="DDSS" localSheetId="8">[2]TLPPOCT!#REF!</definedName>
    <definedName name="DDSS">[2]TLPPOCT!#REF!</definedName>
    <definedName name="detail">[15]shp_T_D_drive!$A$1:$AE$31</definedName>
    <definedName name="dfad" hidden="1">{"'Sheet1'!$A$4386:$N$4591"}</definedName>
    <definedName name="dfd" hidden="1">{"'Sheet1'!$A$4386:$N$4591"}</definedName>
    <definedName name="DID" hidden="1">{"'Sheet1'!$A$4386:$N$4591"}</definedName>
    <definedName name="DIS" hidden="1">{"'Sheet1'!$A$4386:$N$4591"}</definedName>
    <definedName name="dist" hidden="1">{"'Sheet1'!$A$4386:$N$4591"}</definedName>
    <definedName name="DIV" localSheetId="8">#REF!</definedName>
    <definedName name="DIV">#REF!</definedName>
    <definedName name="DMTHLOS_17" localSheetId="8">#REF!</definedName>
    <definedName name="DMTHLOS_17">#REF!</definedName>
    <definedName name="Document_array_2">NA()</definedName>
    <definedName name="Document_array_3">NA()</definedName>
    <definedName name="Document_array_4">NA()</definedName>
    <definedName name="ds" localSheetId="8" hidden="1">#REF!</definedName>
    <definedName name="ds" hidden="1">#REF!</definedName>
    <definedName name="DT" localSheetId="8">#REF!</definedName>
    <definedName name="DT">#REF!</definedName>
    <definedName name="DT_1" localSheetId="8">#REF!</definedName>
    <definedName name="DT_1">#REF!</definedName>
    <definedName name="DT_11" localSheetId="8">#REF!</definedName>
    <definedName name="DT_11">#REF!</definedName>
    <definedName name="DT_2" localSheetId="8">#REF!</definedName>
    <definedName name="DT_2">#REF!</definedName>
    <definedName name="DT_6" localSheetId="8">#REF!</definedName>
    <definedName name="DT_6">#REF!</definedName>
    <definedName name="DT_7" localSheetId="8">#REF!</definedName>
    <definedName name="DT_7">#REF!</definedName>
    <definedName name="DTT" localSheetId="8">#REF!</definedName>
    <definedName name="DTT">#REF!</definedName>
    <definedName name="DTT_1" localSheetId="8">#REF!</definedName>
    <definedName name="DTT_1">#REF!</definedName>
    <definedName name="DTT_11" localSheetId="8">#REF!</definedName>
    <definedName name="DTT_11">#REF!</definedName>
    <definedName name="DTT_2" localSheetId="8">#REF!</definedName>
    <definedName name="DTT_2">#REF!</definedName>
    <definedName name="DTT_6" localSheetId="8">#REF!</definedName>
    <definedName name="DTT_6">#REF!</definedName>
    <definedName name="DTT_7" localSheetId="8">#REF!</definedName>
    <definedName name="DTT_7">#REF!</definedName>
    <definedName name="ENERGY" hidden="1">{"'Sheet1'!$A$4386:$N$4591"}</definedName>
    <definedName name="Excel_BuiltIn__FilterDatabase_1" localSheetId="8">#REF!</definedName>
    <definedName name="Excel_BuiltIn__FilterDatabase_1">#REF!</definedName>
    <definedName name="Excel_BuiltIn__FilterDatabase_1_1" localSheetId="8">#REF!</definedName>
    <definedName name="Excel_BuiltIn__FilterDatabase_1_1">#REF!</definedName>
    <definedName name="Excel_BuiltIn__FilterDatabase_1_10" localSheetId="8">#REF!</definedName>
    <definedName name="Excel_BuiltIn__FilterDatabase_1_10">#REF!</definedName>
    <definedName name="Excel_BuiltIn__FilterDatabase_1_11" localSheetId="8">#REF!</definedName>
    <definedName name="Excel_BuiltIn__FilterDatabase_1_11">#REF!</definedName>
    <definedName name="Excel_BuiltIn__FilterDatabase_1_6" localSheetId="8">#REF!</definedName>
    <definedName name="Excel_BuiltIn__FilterDatabase_1_6">#REF!</definedName>
    <definedName name="Excel_BuiltIn__FilterDatabase_1_9" localSheetId="8">#REF!</definedName>
    <definedName name="Excel_BuiltIn__FilterDatabase_1_9">#REF!</definedName>
    <definedName name="Excel_BuiltIn__FilterDatabase_10" localSheetId="8">#REF!</definedName>
    <definedName name="Excel_BuiltIn__FilterDatabase_10">#REF!</definedName>
    <definedName name="Excel_BuiltIn__FilterDatabase_10_12" localSheetId="8">'[21]66 KV BHEL 3ARS SF6'!#REF!</definedName>
    <definedName name="Excel_BuiltIn__FilterDatabase_10_12">'[21]66 KV BHEL 3ARS SF6'!#REF!</definedName>
    <definedName name="Excel_BuiltIn__FilterDatabase_11" localSheetId="8">#REF!</definedName>
    <definedName name="Excel_BuiltIn__FilterDatabase_11">#REF!</definedName>
    <definedName name="Excel_BuiltIn__FilterDatabase_11_1" localSheetId="8">#REF!</definedName>
    <definedName name="Excel_BuiltIn__FilterDatabase_11_1">#REF!</definedName>
    <definedName name="Excel_BuiltIn__FilterDatabase_13" localSheetId="8">#REF!</definedName>
    <definedName name="Excel_BuiltIn__FilterDatabase_13">#REF!</definedName>
    <definedName name="Excel_BuiltIn__FilterDatabase_15" localSheetId="8">#REF!</definedName>
    <definedName name="Excel_BuiltIn__FilterDatabase_15">#REF!</definedName>
    <definedName name="Excel_BuiltIn__FilterDatabase_17" localSheetId="8">#REF!</definedName>
    <definedName name="Excel_BuiltIn__FilterDatabase_17">#REF!</definedName>
    <definedName name="Excel_BuiltIn__FilterDatabase_17_10" localSheetId="8">#REF!</definedName>
    <definedName name="Excel_BuiltIn__FilterDatabase_17_10">#REF!</definedName>
    <definedName name="Excel_BuiltIn__FilterDatabase_17_11" localSheetId="8">#REF!</definedName>
    <definedName name="Excel_BuiltIn__FilterDatabase_17_11">#REF!</definedName>
    <definedName name="Excel_BuiltIn__FilterDatabase_17_8" localSheetId="8">#REF!</definedName>
    <definedName name="Excel_BuiltIn__FilterDatabase_17_8">#REF!</definedName>
    <definedName name="Excel_BuiltIn__FilterDatabase_17_9" localSheetId="8">#REF!</definedName>
    <definedName name="Excel_BuiltIn__FilterDatabase_17_9">#REF!</definedName>
    <definedName name="Excel_BuiltIn__FilterDatabase_18" localSheetId="8">#REF!</definedName>
    <definedName name="Excel_BuiltIn__FilterDatabase_18">#REF!</definedName>
    <definedName name="Excel_BuiltIn__FilterDatabase_18_10" localSheetId="8">#REF!</definedName>
    <definedName name="Excel_BuiltIn__FilterDatabase_18_10">#REF!</definedName>
    <definedName name="Excel_BuiltIn__FilterDatabase_18_11" localSheetId="8">#REF!</definedName>
    <definedName name="Excel_BuiltIn__FilterDatabase_18_11">#REF!</definedName>
    <definedName name="Excel_BuiltIn__FilterDatabase_18_8" localSheetId="8">#REF!</definedName>
    <definedName name="Excel_BuiltIn__FilterDatabase_18_8">#REF!</definedName>
    <definedName name="Excel_BuiltIn__FilterDatabase_18_9" localSheetId="8">#REF!</definedName>
    <definedName name="Excel_BuiltIn__FilterDatabase_18_9">#REF!</definedName>
    <definedName name="Excel_BuiltIn__FilterDatabase_2" localSheetId="8">'[22]ZP AMR'!#REF!</definedName>
    <definedName name="Excel_BuiltIn__FilterDatabase_2">'[22]ZP AMR'!#REF!</definedName>
    <definedName name="Excel_BuiltIn__FilterDatabase_36" localSheetId="8">#REF!</definedName>
    <definedName name="Excel_BuiltIn__FilterDatabase_36">#REF!</definedName>
    <definedName name="Excel_BuiltIn__FilterDatabase_4" localSheetId="8">[23]PRO_39_C!#REF!</definedName>
    <definedName name="Excel_BuiltIn__FilterDatabase_4">[23]PRO_39_C!#REF!</definedName>
    <definedName name="Excel_BuiltIn__FilterDatabase_9" localSheetId="8">#REF!</definedName>
    <definedName name="Excel_BuiltIn__FilterDatabase_9">#REF!</definedName>
    <definedName name="Excel_BuiltIn__FilterDatabase_9_11" localSheetId="8">'[21]132 KV 3ARS BHEL SF6'!#REF!</definedName>
    <definedName name="Excel_BuiltIn__FilterDatabase_9_11">'[21]132 KV 3ARS BHEL SF6'!#REF!</definedName>
    <definedName name="Excel_BuiltIn_Database" localSheetId="8">#REF!</definedName>
    <definedName name="Excel_BuiltIn_Database">#REF!</definedName>
    <definedName name="Excel_BuiltIn_Database_1" localSheetId="8">#REF!</definedName>
    <definedName name="Excel_BuiltIn_Database_1">#REF!</definedName>
    <definedName name="Excel_BuiltIn_Database_1_11" localSheetId="8">#REF!</definedName>
    <definedName name="Excel_BuiltIn_Database_1_11">#REF!</definedName>
    <definedName name="Excel_BuiltIn_Database_1_6" localSheetId="8">#REF!</definedName>
    <definedName name="Excel_BuiltIn_Database_1_6">#REF!</definedName>
    <definedName name="Excel_BuiltIn_Database_10" localSheetId="8">#REF!</definedName>
    <definedName name="Excel_BuiltIn_Database_10">#REF!</definedName>
    <definedName name="Excel_BuiltIn_Database_11" localSheetId="8">#REF!</definedName>
    <definedName name="Excel_BuiltIn_Database_11">#REF!</definedName>
    <definedName name="Excel_BuiltIn_Database_15" localSheetId="8">#REF!</definedName>
    <definedName name="Excel_BuiltIn_Database_15">#REF!</definedName>
    <definedName name="Excel_BuiltIn_Database_16" localSheetId="8">#REF!</definedName>
    <definedName name="Excel_BuiltIn_Database_16">#REF!</definedName>
    <definedName name="Excel_BuiltIn_Database_17" localSheetId="8">#REF!</definedName>
    <definedName name="Excel_BuiltIn_Database_17">#REF!</definedName>
    <definedName name="Excel_BuiltIn_Database_18" localSheetId="8">#REF!</definedName>
    <definedName name="Excel_BuiltIn_Database_18">#REF!</definedName>
    <definedName name="Excel_BuiltIn_Database_20" localSheetId="8">#REF!</definedName>
    <definedName name="Excel_BuiltIn_Database_20">#REF!</definedName>
    <definedName name="Excel_BuiltIn_Database_8" localSheetId="8">#REF!</definedName>
    <definedName name="Excel_BuiltIn_Database_8">#REF!</definedName>
    <definedName name="Excel_BuiltIn_Database_9" localSheetId="8">#REF!</definedName>
    <definedName name="Excel_BuiltIn_Database_9">#REF!</definedName>
    <definedName name="Excel_BuiltIn_Print_Area" localSheetId="8">#REF!</definedName>
    <definedName name="Excel_BuiltIn_Print_Area">#REF!</definedName>
    <definedName name="Excel_BuiltIn_Print_Area_1" localSheetId="8">#REF!</definedName>
    <definedName name="Excel_BuiltIn_Print_Area_1">#REF!</definedName>
    <definedName name="Excel_BuiltIn_Print_Area_1_11" localSheetId="8">#REF!</definedName>
    <definedName name="Excel_BuiltIn_Print_Area_1_11">#REF!</definedName>
    <definedName name="Excel_BuiltIn_Print_Area_13_1" localSheetId="8">#REF!</definedName>
    <definedName name="Excel_BuiltIn_Print_Area_13_1">#REF!</definedName>
    <definedName name="Excel_BuiltIn_Print_Area_15_1" localSheetId="8">#REF!</definedName>
    <definedName name="Excel_BuiltIn_Print_Area_15_1">#REF!</definedName>
    <definedName name="Excel_BuiltIn_Print_Area_2" localSheetId="8">#REF!</definedName>
    <definedName name="Excel_BuiltIn_Print_Area_2">#REF!</definedName>
    <definedName name="Excel_BuiltIn_Print_Area_3" localSheetId="8">#REF!</definedName>
    <definedName name="Excel_BuiltIn_Print_Area_3">#REF!</definedName>
    <definedName name="Excel_BuiltIn_Print_Area_3_1" localSheetId="8">#REF!</definedName>
    <definedName name="Excel_BuiltIn_Print_Area_3_1">#REF!</definedName>
    <definedName name="Excel_BuiltIn_Print_Area_4" localSheetId="8">#REF!</definedName>
    <definedName name="Excel_BuiltIn_Print_Area_4">#REF!</definedName>
    <definedName name="Excel_BuiltIn_Print_Area_4_1" localSheetId="8">#REF!</definedName>
    <definedName name="Excel_BuiltIn_Print_Area_4_1">#REF!</definedName>
    <definedName name="Excel_BuiltIn_Print_Area_5" localSheetId="8">#REF!</definedName>
    <definedName name="Excel_BuiltIn_Print_Area_5">#REF!</definedName>
    <definedName name="Excel_BuiltIn_Print_Area_5_1" localSheetId="8">#REF!</definedName>
    <definedName name="Excel_BuiltIn_Print_Area_5_1">#REF!</definedName>
    <definedName name="Excel_BuiltIn_Print_Area_6_1" localSheetId="8">#REF!</definedName>
    <definedName name="Excel_BuiltIn_Print_Area_6_1">#REF!</definedName>
    <definedName name="Excel_BuiltIn_Print_Area_9" localSheetId="8">#REF!</definedName>
    <definedName name="Excel_BuiltIn_Print_Area_9">#REF!</definedName>
    <definedName name="Excel_BuiltIn_Print_Area_9_1" localSheetId="8">#REF!</definedName>
    <definedName name="Excel_BuiltIn_Print_Area_9_1">#REF!</definedName>
    <definedName name="Excel_BuiltIn_Print_Area_9_11" localSheetId="8">#REF!</definedName>
    <definedName name="Excel_BuiltIn_Print_Area_9_11">#REF!</definedName>
    <definedName name="Excel_BuiltIn_Print_Area_9_6" localSheetId="8">#REF!</definedName>
    <definedName name="Excel_BuiltIn_Print_Area_9_6">#REF!</definedName>
    <definedName name="Excel_BuiltIn_Print_Titles_1" localSheetId="8">'[24]New AG UN METER'!#REF!</definedName>
    <definedName name="Excel_BuiltIn_Print_Titles_1">'[24]New AG UN METER'!#REF!</definedName>
    <definedName name="Excel_BuiltIn_Print_Titles_10_1" localSheetId="8">#REF!,#REF!</definedName>
    <definedName name="Excel_BuiltIn_Print_Titles_10_1">#REF!,#REF!</definedName>
    <definedName name="Excel_BuiltIn_Print_Titles_11">[25]SuvP_Ltg_Catwise!$D$1:$D$65484,[25]SuvP_Ltg_Catwise!$A$1:$IV$6</definedName>
    <definedName name="Excel_BuiltIn_Print_Titles_11_1">[23]SuvP_Ltg_Catwise!$D$1:$D$65484,[23]SuvP_Ltg_Catwise!$A$1:$IV$6</definedName>
    <definedName name="Excel_BuiltIn_Print_Titles_11_11">[26]SuvP_Ltg_Catwise!$D$1:$D$65484,[26]SuvP_Ltg_Catwise!$A$1:$IV$6</definedName>
    <definedName name="Excel_BuiltIn_Print_Titles_11_2">[26]SuvP_Ltg_Catwise!$D$1:$D$65484,[26]SuvP_Ltg_Catwise!$A$1:$IV$6</definedName>
    <definedName name="Excel_BuiltIn_Print_Titles_11_4">[23]SuvP_Ltg_Catwise!$D$1:$D$65484,[23]SuvP_Ltg_Catwise!$A$1:$IV$6</definedName>
    <definedName name="Excel_BuiltIn_Print_Titles_12">[25]PP_Ltg_Catwise!$D$1:$D$65479,[25]PP_Ltg_Catwise!$A$1:$IV$6</definedName>
    <definedName name="Excel_BuiltIn_Print_Titles_12_1">[23]PP_Ltg_Catwise!$D$1:$D$65479,[23]PP_Ltg_Catwise!$A$1:$IV$6</definedName>
    <definedName name="Excel_BuiltIn_Print_Titles_12_11">[26]PP_Ltg_Catwise!$D$1:$D$65479,[26]PP_Ltg_Catwise!$A$1:$IV$6</definedName>
    <definedName name="Excel_BuiltIn_Print_Titles_12_2">[26]PP_Ltg_Catwise!$D$1:$D$65479,[26]PP_Ltg_Catwise!$A$1:$IV$6</definedName>
    <definedName name="Excel_BuiltIn_Print_Titles_12_4">[23]PP_Ltg_Catwise!$D$1:$D$65479,[23]PP_Ltg_Catwise!$A$1:$IV$6</definedName>
    <definedName name="Excel_BuiltIn_Print_Titles_15_1" localSheetId="8">#REF!</definedName>
    <definedName name="Excel_BuiltIn_Print_Titles_15_1">#REF!</definedName>
    <definedName name="Excel_BuiltIn_Print_Titles_2" localSheetId="8">'[27]T_D COMP'!$A$1:$B$65536,'[27]T_D COMP'!#REF!</definedName>
    <definedName name="Excel_BuiltIn_Print_Titles_2">'[27]T_D COMP'!$A$1:$B$65536,'[27]T_D COMP'!#REF!</definedName>
    <definedName name="Excel_BuiltIn_Print_Titles_2_1" localSheetId="8">'[27]T_D COMP'!$A$1:$B$65536,'[27]T_D COMP'!#REF!</definedName>
    <definedName name="Excel_BuiltIn_Print_Titles_2_1">'[27]T_D COMP'!$A$1:$B$65536,'[27]T_D COMP'!#REF!</definedName>
    <definedName name="Excel_BuiltIn_Print_Titles_3" localSheetId="8">#REF!</definedName>
    <definedName name="Excel_BuiltIn_Print_Titles_3">#REF!</definedName>
    <definedName name="Excel_BuiltIn_Print_Titles_4" localSheetId="8">#REF!</definedName>
    <definedName name="Excel_BuiltIn_Print_Titles_4">#REF!</definedName>
    <definedName name="Excel_BuiltIn_Print_Titles_5">'[25]SuvP_Ind_Catwise '!$D$1:$D$65484,'[25]SuvP_Ind_Catwise '!$A$1:$IV$6</definedName>
    <definedName name="Excel_BuiltIn_Print_Titles_5_1">'[23]SuvP_Ind_Catwise '!$D$1:$D$65484,'[23]SuvP_Ind_Catwise '!$A$1:$IV$6</definedName>
    <definedName name="Excel_BuiltIn_Print_Titles_5_11">'[26]SuvP_Ind_Catwise '!$D$1:$D$65484,'[26]SuvP_Ind_Catwise '!$A$1:$IV$6</definedName>
    <definedName name="Excel_BuiltIn_Print_Titles_5_2">'[26]SuvP_Ind_Catwise '!$D$1:$D$65484,'[26]SuvP_Ind_Catwise '!$A$1:$IV$6</definedName>
    <definedName name="Excel_BuiltIn_Print_Titles_5_4">'[23]SuvP_Ind_Catwise '!$D$1:$D$65484,'[23]SuvP_Ind_Catwise '!$A$1:$IV$6</definedName>
    <definedName name="Excel_BuiltIn_Print_Titles_6">'[25]PP_Ind_Catwise '!$A$1:$D$65484,'[25]PP_Ind_Catwise '!$A$1:$IV$6</definedName>
    <definedName name="Excel_BuiltIn_Print_Titles_6_1">'[23]PP_Ind_Catwise '!$A$1:$D$65484,'[23]PP_Ind_Catwise '!$A$1:$IV$6</definedName>
    <definedName name="Excel_BuiltIn_Print_Titles_6_11">'[26]PP_Ind_Catwise '!$A$1:$D$65484,'[26]PP_Ind_Catwise '!$A$1:$IV$6</definedName>
    <definedName name="Excel_BuiltIn_Print_Titles_6_2">'[26]PP_Ind_Catwise '!$A$1:$D$65484,'[26]PP_Ind_Catwise '!$A$1:$IV$6</definedName>
    <definedName name="Excel_BuiltIn_Print_Titles_6_4">'[23]PP_Ind_Catwise '!$A$1:$D$65484,'[23]PP_Ind_Catwise '!$A$1:$IV$6</definedName>
    <definedName name="fdgsdg" localSheetId="8">#REF!</definedName>
    <definedName name="fdgsdg">#REF!</definedName>
    <definedName name="FED" localSheetId="8">#REF!</definedName>
    <definedName name="FED">#REF!</definedName>
    <definedName name="FF" localSheetId="8">[4]LMAIN!#REF!</definedName>
    <definedName name="FF">[4]LMAIN!#REF!</definedName>
    <definedName name="gdl" hidden="1">{"'Sheet1'!$A$4386:$N$4591"}</definedName>
    <definedName name="gfdgfdg" localSheetId="8">#REF!</definedName>
    <definedName name="gfdgfdg">#REF!</definedName>
    <definedName name="H" localSheetId="8">#REF!</definedName>
    <definedName name="H">#REF!</definedName>
    <definedName name="hr" localSheetId="8">[4]LMAIN!#REF!</definedName>
    <definedName name="hr">[4]LMAIN!#REF!</definedName>
    <definedName name="HRE" localSheetId="8">[4]LMAIN!#REF!</definedName>
    <definedName name="HRE">[4]LMAIN!#REF!</definedName>
    <definedName name="hrp" localSheetId="8">[4]LMAIN!#REF!</definedName>
    <definedName name="hrp">[4]LMAIN!#REF!</definedName>
    <definedName name="HRS" localSheetId="8">[4]LMAIN!#REF!</definedName>
    <definedName name="HRS">[4]LMAIN!#REF!</definedName>
    <definedName name="HT" hidden="1">{"'Sheet1'!$A$4386:$N$4591"}</definedName>
    <definedName name="hthytrystr" localSheetId="8">#REF!</definedName>
    <definedName name="hthytrystr">#REF!</definedName>
    <definedName name="HTML_CodePage" hidden="1">1252</definedName>
    <definedName name="HTML_Control" hidden="1">{"'Sheet1'!$A$4386:$N$4591"}</definedName>
    <definedName name="HTML_Control_1" hidden="1">{"'Sheet1'!$A$4386:$N$4591"}</definedName>
    <definedName name="HTML_Control_2" hidden="1">{"'Sheet1'!$A$4386:$N$4591"}</definedName>
    <definedName name="HTML_Control_3" hidden="1">{"'Sheet1'!$A$4386:$N$4591"}</definedName>
    <definedName name="HTML_Control_4"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 localSheetId="8">#REF!</definedName>
    <definedName name="HVDS">#REF!</definedName>
    <definedName name="j" hidden="1">{"'Sheet1'!$A$4386:$N$4591"}</definedName>
    <definedName name="jjj" hidden="1">{"'Sheet1'!$A$4386:$N$4591"}</definedName>
    <definedName name="K" localSheetId="8">[4]LMAIN!#REF!</definedName>
    <definedName name="K">[4]LMAIN!#REF!</definedName>
    <definedName name="KD" localSheetId="8">[4]LMAIN!#REF!</definedName>
    <definedName name="KD">[4]LMAIN!#REF!</definedName>
    <definedName name="KI" localSheetId="8">[4]LMAIN!#REF!</definedName>
    <definedName name="KI">[4]LMAIN!#REF!</definedName>
    <definedName name="KIT" localSheetId="8">[4]LMAIN!#REF!</definedName>
    <definedName name="KIT">[4]LMAIN!#REF!</definedName>
    <definedName name="KKLDFJG" localSheetId="8">[4]LMAIN!#REF!</definedName>
    <definedName name="KKLDFJG">[4]LMAIN!#REF!</definedName>
    <definedName name="KM" localSheetId="8">[4]LMAIN!#REF!</definedName>
    <definedName name="KM">[4]LMAIN!#REF!</definedName>
    <definedName name="kmbl" localSheetId="8" hidden="1">'[28]mpmla wise pp0001'!#REF!</definedName>
    <definedName name="kmbl" hidden="1">'[28]mpmla wise pp0001'!#REF!</definedName>
    <definedName name="KMF" localSheetId="8">[4]LMAIN!#REF!</definedName>
    <definedName name="KMF">[4]LMAIN!#REF!</definedName>
    <definedName name="KXC" localSheetId="8">[4]LMAIN!#REF!</definedName>
    <definedName name="KXC">[4]LMAIN!#REF!</definedName>
    <definedName name="KZ" localSheetId="8">[4]LMAIN!#REF!</definedName>
    <definedName name="KZ">[4]LMAIN!#REF!</definedName>
    <definedName name="L" localSheetId="8">[4]LMAIN!#REF!</definedName>
    <definedName name="L">[4]LMAIN!#REF!</definedName>
    <definedName name="LAC" localSheetId="8">#REF!</definedName>
    <definedName name="LAC">#REF!</definedName>
    <definedName name="LBC" localSheetId="8">#REF!</definedName>
    <definedName name="LBC">#REF!</definedName>
    <definedName name="LBCF" localSheetId="8">#REF!</definedName>
    <definedName name="LBCF">#REF!</definedName>
    <definedName name="LC" localSheetId="8">[4]LMAIN!#REF!</definedName>
    <definedName name="LC">[4]LMAIN!#REF!</definedName>
    <definedName name="LCD" localSheetId="8">[4]LMAIN!#REF!</definedName>
    <definedName name="LCD">[4]LMAIN!#REF!</definedName>
    <definedName name="LF" localSheetId="8">[4]LMAIN!#REF!</definedName>
    <definedName name="LF">[4]LMAIN!#REF!</definedName>
    <definedName name="ltg" localSheetId="8" hidden="1">#REF!</definedName>
    <definedName name="ltg" hidden="1">#REF!</definedName>
    <definedName name="M" localSheetId="8">#REF!</definedName>
    <definedName name="M">#REF!</definedName>
    <definedName name="Meh" hidden="1">{"'Sheet1'!$A$4386:$N$4591"}</definedName>
    <definedName name="MIS" hidden="1">{"'Sheet1'!$A$4386:$N$4591"}</definedName>
    <definedName name="MISPP" hidden="1">{"'Sheet1'!$A$4386:$N$4591"}</definedName>
    <definedName name="MMB" hidden="1">'[29]mpmla wise pp0001'!$A$166:$A$172</definedName>
    <definedName name="MPL" localSheetId="8">#REF!</definedName>
    <definedName name="MPL">#REF!</definedName>
    <definedName name="MSN" hidden="1">{"'Sheet1'!$A$4386:$N$4591"}</definedName>
    <definedName name="MSTCAT">'[30]FDR MST'!$G$1:$G$65536</definedName>
    <definedName name="MSTCIR">'[30]FDR MST'!$AE$1:$AE$65536</definedName>
    <definedName name="MSTDVN">'[30]FDR MST'!$AD$1:$AD$65536</definedName>
    <definedName name="MSTLBL">'[30]FDR MST'!$AB$1:$AB$65536</definedName>
    <definedName name="MSTSDN">'[30]FDR MST'!$AC$1:$AC$65536</definedName>
    <definedName name="MSTSS">'[30]FDR MST'!$AG$1:$AG$65536</definedName>
    <definedName name="Name_of_Lines">'[29]Name of Lines'!$A$1:$A$51</definedName>
    <definedName name="NM" localSheetId="8">[4]LMAIN!#REF!</definedName>
    <definedName name="NM">[4]LMAIN!#REF!</definedName>
    <definedName name="no" localSheetId="8">#REF!</definedName>
    <definedName name="no">#REF!</definedName>
    <definedName name="OO" localSheetId="8">#REF!</definedName>
    <definedName name="OO">#REF!</definedName>
    <definedName name="oooo" localSheetId="8">#REF!</definedName>
    <definedName name="oooo">#REF!</definedName>
    <definedName name="p" localSheetId="8">#REF!</definedName>
    <definedName name="p">#REF!</definedName>
    <definedName name="P8V" localSheetId="8">#REF!</definedName>
    <definedName name="P8V">#REF!</definedName>
    <definedName name="PITHALPUR" localSheetId="8">[4]LMAIN!#REF!</definedName>
    <definedName name="PITHALPUR">[4]LMAIN!#REF!</definedName>
    <definedName name="pkm" hidden="1">{"'Sheet1'!$A$4386:$N$4591"}</definedName>
    <definedName name="PM" localSheetId="8">[4]LMAIN!#REF!</definedName>
    <definedName name="PM">[4]LMAIN!#REF!</definedName>
    <definedName name="PMG" localSheetId="8">[4]LMAIN!#REF!</definedName>
    <definedName name="PMG">[4]LMAIN!#REF!</definedName>
    <definedName name="po" hidden="1">[27]zpF0001!$E$39:$E$78</definedName>
    <definedName name="pptat" localSheetId="8">#REF!</definedName>
    <definedName name="pptat">#REF!</definedName>
    <definedName name="pptat_1" localSheetId="8">#REF!</definedName>
    <definedName name="pptat_1">#REF!</definedName>
    <definedName name="pptat_11" localSheetId="8">#REF!</definedName>
    <definedName name="pptat_11">#REF!</definedName>
    <definedName name="pptat_2" localSheetId="8">#REF!</definedName>
    <definedName name="pptat_2">#REF!</definedName>
    <definedName name="pptat_6" localSheetId="8">#REF!</definedName>
    <definedName name="pptat_6">#REF!</definedName>
    <definedName name="pptat_7" localSheetId="8">#REF!</definedName>
    <definedName name="pptat_7">#REF!</definedName>
    <definedName name="PR5IND3" localSheetId="8">#REF!</definedName>
    <definedName name="PR5IND3">#REF!</definedName>
    <definedName name="PR5IND3_1" localSheetId="8">#REF!</definedName>
    <definedName name="PR5IND3_1">#REF!</definedName>
    <definedName name="PR5IND5" localSheetId="8">#REF!</definedName>
    <definedName name="PR5IND5">#REF!</definedName>
    <definedName name="PR5IND5_1" localSheetId="8">#REF!</definedName>
    <definedName name="PR5IND5_1">#REF!</definedName>
    <definedName name="PR5LTG3" localSheetId="8">#REF!</definedName>
    <definedName name="PR5LTG3">#REF!</definedName>
    <definedName name="PR5LTG3_1" localSheetId="8">#REF!</definedName>
    <definedName name="PR5LTG3_1">#REF!</definedName>
    <definedName name="PR5LTG5" localSheetId="8">#REF!</definedName>
    <definedName name="PR5LTG5">#REF!</definedName>
    <definedName name="PR5LTG5_1" localSheetId="8">#REF!</definedName>
    <definedName name="PR5LTG5_1">#REF!</definedName>
    <definedName name="PRE" localSheetId="8">[4]LMAIN!#REF!</definedName>
    <definedName name="PRE">[4]LMAIN!#REF!</definedName>
    <definedName name="_xlnm.Print_Area" localSheetId="7">'Meter tesing &amp; defective Q-2'!$B$1:$I$13</definedName>
    <definedName name="_xlnm.Print_Area" localSheetId="0">'SHEET-1'!$A$1:$I$44</definedName>
    <definedName name="_xlnm.Print_Area" localSheetId="2">'SHEET-3'!$A$1:$I$39</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'T&amp;D'!$B$1:$L$30</definedName>
    <definedName name="_xlnm.Print_Area">#REF!</definedName>
    <definedName name="PRINT_AREA_MI" localSheetId="8">#REF!</definedName>
    <definedName name="PRINT_AREA_MI">#REF!</definedName>
    <definedName name="PRIT" localSheetId="8">#REF!</definedName>
    <definedName name="PRIT">#REF!</definedName>
    <definedName name="PRIYA" localSheetId="8">[4]LMAIN!#REF!</definedName>
    <definedName name="PRIYA">[4]LMAIN!#REF!</definedName>
    <definedName name="PRS" localSheetId="8">[4]LMAIN!#REF!</definedName>
    <definedName name="PRS">[4]LMAIN!#REF!</definedName>
    <definedName name="PRSIX" localSheetId="8">[4]LMAIN!#REF!</definedName>
    <definedName name="PRSIX">[4]LMAIN!#REF!</definedName>
    <definedName name="PRUYANK" localSheetId="8">[4]LMAIN!#REF!</definedName>
    <definedName name="PRUYANK">[4]LMAIN!#REF!</definedName>
    <definedName name="q">'[27]shp_T&amp;D_drive'!$A$1:$AE$31</definedName>
    <definedName name="q_10">[31]shp_T_D_drive!$A$1:$AE$31</definedName>
    <definedName name="q_11">[31]shp_T_D_drive!$A$1:$AE$31</definedName>
    <definedName name="q_17">[31]shp_T_D_drive!$A$1:$AE$31</definedName>
    <definedName name="q_18">[31]shp_T_D_drive!$A$1:$AE$31</definedName>
    <definedName name="q_2">'[32]ACN_PLN  _2_'!$A$1:$AE$31</definedName>
    <definedName name="q_4">[32]shp_T_D_drive!$A$1:$AE$31</definedName>
    <definedName name="q_5" localSheetId="7">[27]shp_T_D_drive!$A$1:$AE$31</definedName>
    <definedName name="q_5">'[32]ACN_PLN  _2_'!$A$1:$AE$31</definedName>
    <definedName name="q_6">[27]shp_T_D_drive!$A$1:$AE$31</definedName>
    <definedName name="q_8" localSheetId="7">[32]shp_T_D_drive!$A$1:$AE$31</definedName>
    <definedName name="q_8">[31]shp_T_D_drive!$A$1:$AE$31</definedName>
    <definedName name="q_9" localSheetId="7">[32]shp_T_D_drive!$A$1:$AE$31</definedName>
    <definedName name="q_9">[31]shp_T_D_drive!$A$1:$AE$31</definedName>
    <definedName name="ra.city" hidden="1">{"'Sheet1'!$A$4386:$N$4591"}</definedName>
    <definedName name="REN" localSheetId="8">'[31]SUM-04-05'!#REF!</definedName>
    <definedName name="REN">'[31]SUM-04-05'!#REF!</definedName>
    <definedName name="renovatio" localSheetId="8">[1]TLPPOCT!#REF!</definedName>
    <definedName name="renovatio">[1]TLPPOCT!#REF!</definedName>
    <definedName name="RGGVY" localSheetId="8">#REF!</definedName>
    <definedName name="RGGVY">#REF!</definedName>
    <definedName name="RGGVY1" localSheetId="8" hidden="1">'[3]mpmla wise pp02_03'!#REF!</definedName>
    <definedName name="RGGVY1" hidden="1">'[3]mpmla wise pp02_03'!#REF!</definedName>
    <definedName name="RngSteel">[33]CDSteelMaster!$B$3:$S$12</definedName>
    <definedName name="S" localSheetId="8">#REF!</definedName>
    <definedName name="S">#REF!</definedName>
    <definedName name="S_1" localSheetId="8">#REF!</definedName>
    <definedName name="S_1">#REF!</definedName>
    <definedName name="S_11" localSheetId="8">#REF!</definedName>
    <definedName name="S_11">#REF!</definedName>
    <definedName name="S_2" localSheetId="8">#REF!</definedName>
    <definedName name="S_2">#REF!</definedName>
    <definedName name="S_6" localSheetId="8">#REF!</definedName>
    <definedName name="S_6">#REF!</definedName>
    <definedName name="S_7" localSheetId="8">#REF!</definedName>
    <definedName name="S_7">#REF!</definedName>
    <definedName name="SAL" localSheetId="8">[4]LMAIN!#REF!</definedName>
    <definedName name="SAL">[4]LMAIN!#REF!</definedName>
    <definedName name="SCSP" localSheetId="8">[2]TLPPOCT!#REF!</definedName>
    <definedName name="SCSP">[2]TLPPOCT!#REF!</definedName>
    <definedName name="SDN" localSheetId="8">#REF!</definedName>
    <definedName name="SDN">#REF!</definedName>
    <definedName name="SF" localSheetId="8">[4]LMAIN!#REF!</definedName>
    <definedName name="SF">[4]LMAIN!#REF!</definedName>
    <definedName name="SF0202020202" localSheetId="8">[4]LMAIN!#REF!</definedName>
    <definedName name="SF0202020202">[4]LMAIN!#REF!</definedName>
    <definedName name="SF02030405" localSheetId="8">[4]LMAIN!#REF!</definedName>
    <definedName name="SF02030405">[4]LMAIN!#REF!</definedName>
    <definedName name="SF02092007" localSheetId="8">[4]LMAIN!#REF!</definedName>
    <definedName name="SF02092007">[4]LMAIN!#REF!</definedName>
    <definedName name="SF07090701" localSheetId="8">[4]LMAIN!#REF!</definedName>
    <definedName name="SF07090701">[4]LMAIN!#REF!</definedName>
    <definedName name="SF07092007" localSheetId="8">[4]LMAIN!#REF!</definedName>
    <definedName name="SF07092007">[4]LMAIN!#REF!</definedName>
    <definedName name="SF31A" localSheetId="8">[4]LMAIN!#REF!</definedName>
    <definedName name="SF31A">[4]LMAIN!#REF!</definedName>
    <definedName name="SF31C" localSheetId="8">[4]LMAIN!#REF!</definedName>
    <definedName name="SF31C">[4]LMAIN!#REF!</definedName>
    <definedName name="SF32.8" localSheetId="8">[4]LMAIN!#REF!</definedName>
    <definedName name="SF32.8">[4]LMAIN!#REF!</definedName>
    <definedName name="SF32.9" localSheetId="8">[4]LMAIN!#REF!</definedName>
    <definedName name="SF32.9">[4]LMAIN!#REF!</definedName>
    <definedName name="SFB" localSheetId="8">[4]LMAIN!#REF!</definedName>
    <definedName name="SFB">[4]LMAIN!#REF!</definedName>
    <definedName name="SFSF071007" localSheetId="8">[4]LMAIN!#REF!</definedName>
    <definedName name="SFSF071007">[4]LMAIN!#REF!</definedName>
    <definedName name="SI" localSheetId="8">#REF!</definedName>
    <definedName name="SI">#REF!</definedName>
    <definedName name="SI_1">#N/A</definedName>
    <definedName name="SI_2">#N/A</definedName>
    <definedName name="sm" localSheetId="8">[4]LMAIN!#REF!</definedName>
    <definedName name="sm">[4]LMAIN!#REF!</definedName>
    <definedName name="smp" localSheetId="8">[4]LMAIN!#REF!</definedName>
    <definedName name="smp">[4]LMAIN!#REF!</definedName>
    <definedName name="SMPL" localSheetId="8">[4]LMAIN!#REF!</definedName>
    <definedName name="SMPL">[4]LMAIN!#REF!</definedName>
    <definedName name="spa" localSheetId="8">#REF!</definedName>
    <definedName name="spa">#REF!</definedName>
    <definedName name="ss">'[4]shp_T&amp;D_drive'!$A$1:$AE$31</definedName>
    <definedName name="ss_10">[14]shp_T_D_drive!$A$1:$AE$31</definedName>
    <definedName name="ss_11">[14]shp_T_D_drive!$A$1:$AE$31</definedName>
    <definedName name="ss_17">[14]shp_T_D_drive!$A$1:$AE$31</definedName>
    <definedName name="ss_18">[14]shp_T_D_drive!$A$1:$AE$31</definedName>
    <definedName name="ss_2">[15]shp_T_D_drive!$A$1:$AE$31</definedName>
    <definedName name="ss_4">[15]shp_T_D_drive!$A$1:$AE$31</definedName>
    <definedName name="ss_5" localSheetId="7">[4]shp_T_D_drive!$A$1:$AE$31</definedName>
    <definedName name="ss_5">[15]shp_T_D_drive!$A$1:$AE$31</definedName>
    <definedName name="ss_6">[4]shp_T_D_drive!$A$1:$AE$31</definedName>
    <definedName name="ss_8" localSheetId="7">[15]shp_T_D_drive!$A$1:$AE$31</definedName>
    <definedName name="ss_8">[14]shp_T_D_drive!$A$1:$AE$31</definedName>
    <definedName name="ss_9" localSheetId="7">[15]shp_T_D_drive!$A$1:$AE$31</definedName>
    <definedName name="ss_9">[14]shp_T_D_drive!$A$1:$AE$31</definedName>
    <definedName name="SUM" localSheetId="8">[4]LMAIN!#REF!</definedName>
    <definedName name="SUM">[4]LMAIN!#REF!</definedName>
    <definedName name="SUMMARY" localSheetId="8">[4]LMAIN!#REF!</definedName>
    <definedName name="SUMMARY">[4]LMAIN!#REF!</definedName>
    <definedName name="SUMMARY01" localSheetId="8">[4]LMAIN!#REF!</definedName>
    <definedName name="SUMMARY01">[4]LMAIN!#REF!</definedName>
    <definedName name="SUMMARYOFTTPF190907" localSheetId="8">[4]LMAIN!#REF!</definedName>
    <definedName name="SUMMARYOFTTPF190907">[4]LMAIN!#REF!</definedName>
    <definedName name="SUMMARYOFTTPF260907" localSheetId="8">[4]LMAIN!#REF!</definedName>
    <definedName name="SUMMARYOFTTPF260907">[4]LMAIN!#REF!</definedName>
    <definedName name="SUPPLIER">[34]LOOKUPS!$E$2:$E$60</definedName>
    <definedName name="t">'[4]shp_T&amp;D_drive'!$A$1:$AE$31</definedName>
    <definedName name="t_10">[14]shp_T_D_drive!$A$1:$AE$31</definedName>
    <definedName name="t_11">[14]shp_T_D_drive!$A$1:$AE$31</definedName>
    <definedName name="t_17">[14]shp_T_D_drive!$A$1:$AE$31</definedName>
    <definedName name="t_18">[14]shp_T_D_drive!$A$1:$AE$31</definedName>
    <definedName name="t_2">[15]shp_T_D_drive!$A$1:$AE$31</definedName>
    <definedName name="t_4">[15]shp_T_D_drive!$A$1:$AE$31</definedName>
    <definedName name="t_5" localSheetId="7">[4]shp_T_D_drive!$A$1:$AE$31</definedName>
    <definedName name="t_5">[15]shp_T_D_drive!$A$1:$AE$31</definedName>
    <definedName name="t_6">[4]shp_T_D_drive!$A$1:$AE$31</definedName>
    <definedName name="T_7" localSheetId="8">#REF!</definedName>
    <definedName name="T_7">#REF!</definedName>
    <definedName name="t_8" localSheetId="7">[15]shp_T_D_drive!$A$1:$AE$31</definedName>
    <definedName name="t_8">[14]shp_T_D_drive!$A$1:$AE$31</definedName>
    <definedName name="t_9" localSheetId="7">[15]shp_T_D_drive!$A$1:$AE$31</definedName>
    <definedName name="t_9">[14]shp_T_D_drive!$A$1:$AE$31</definedName>
    <definedName name="TableName">"Dummy"</definedName>
    <definedName name="TaxTV">10%</definedName>
    <definedName name="TaxXL">5%</definedName>
    <definedName name="TC" localSheetId="8">#REF!</definedName>
    <definedName name="TC">#REF!</definedName>
    <definedName name="TC_1" localSheetId="8">#REF!</definedName>
    <definedName name="TC_1">#REF!</definedName>
    <definedName name="TC_11" localSheetId="8">#REF!</definedName>
    <definedName name="TC_11">#REF!</definedName>
    <definedName name="TC_2" localSheetId="8">#REF!</definedName>
    <definedName name="TC_2">#REF!</definedName>
    <definedName name="TC_6" localSheetId="8">#REF!</definedName>
    <definedName name="TC_6">#REF!</definedName>
    <definedName name="TC_7" localSheetId="8">#REF!</definedName>
    <definedName name="TC_7">#REF!</definedName>
    <definedName name="temp" hidden="1">{"'Sheet1'!$A$4386:$N$4591"}</definedName>
    <definedName name="THF" localSheetId="8">#REF!</definedName>
    <definedName name="THF">#REF!</definedName>
    <definedName name="TKLD">'[35]Pro(A+B)Total Tatkal App.'!$H$1:$H$65536</definedName>
    <definedName name="TLK">'[35]Pro(A+B)Total Tatkal App.'!$F$1:$F$65536</definedName>
    <definedName name="TRANS" hidden="1">{"'Sheet1'!$A$4386:$N$4591"}</definedName>
    <definedName name="TRANS_1" hidden="1">{"'Sheet1'!$A$4386:$N$4591"}</definedName>
    <definedName name="TRANS_2" hidden="1">{"'Sheet1'!$A$4386:$N$4591"}</definedName>
    <definedName name="TRANS_3" hidden="1">{"'Sheet1'!$A$4386:$N$4591"}</definedName>
    <definedName name="TRANS_4" hidden="1">{"'Sheet1'!$A$4386:$N$4591"}</definedName>
    <definedName name="TRANS_5" hidden="1">{"'Sheet1'!$A$4386:$N$4591"}</definedName>
    <definedName name="TT" localSheetId="8">[4]LMAIN!#REF!</definedName>
    <definedName name="TT">[4]LMAIN!#REF!</definedName>
    <definedName name="TTAS" localSheetId="8">[4]LMAIN!#REF!</definedName>
    <definedName name="TTAS">[4]LMAIN!#REF!</definedName>
    <definedName name="TTBLV" localSheetId="8">[4]LMAIN!#REF!</definedName>
    <definedName name="TTBLV">[4]LMAIN!#REF!</definedName>
    <definedName name="TTBX" localSheetId="8">[4]LMAIN!#REF!</definedName>
    <definedName name="TTBX">[4]LMAIN!#REF!</definedName>
    <definedName name="TTBX12" localSheetId="8">[4]LMAIN!#REF!</definedName>
    <definedName name="TTBX12">[4]LMAIN!#REF!</definedName>
    <definedName name="TTFFGGNNOPL" localSheetId="8">[4]LMAIN!#REF!</definedName>
    <definedName name="TTFFGGNNOPL">[4]LMAIN!#REF!</definedName>
    <definedName name="TTFFGGNNOPLK" localSheetId="8">[4]LMAIN!#REF!</definedName>
    <definedName name="TTFFGGNNOPLK">[4]LMAIN!#REF!</definedName>
    <definedName name="TTHR" localSheetId="8">[4]LMAIN!#REF!</definedName>
    <definedName name="TTHR">[4]LMAIN!#REF!</definedName>
    <definedName name="TTHRP" localSheetId="8">[4]LMAIN!#REF!</definedName>
    <definedName name="TTHRP">[4]LMAIN!#REF!</definedName>
    <definedName name="TTNINTYNINE" localSheetId="8">[4]LMAIN!#REF!</definedName>
    <definedName name="TTNINTYNINE">[4]LMAIN!#REF!</definedName>
    <definedName name="TTONE." localSheetId="8">[4]LMAIN!#REF!</definedName>
    <definedName name="TTONE.">[4]LMAIN!#REF!</definedName>
    <definedName name="TTPF" localSheetId="8">[4]LMAIN!#REF!</definedName>
    <definedName name="TTPF">[4]LMAIN!#REF!</definedName>
    <definedName name="TTPF260907" localSheetId="8">[4]LMAIN!#REF!</definedName>
    <definedName name="TTPF260907">[4]LMAIN!#REF!</definedName>
    <definedName name="TTS" localSheetId="8">[4]LMAIN!#REF!</definedName>
    <definedName name="TTS">[4]LMAIN!#REF!</definedName>
    <definedName name="TTSALONI" localSheetId="8">[4]LMAIN!#REF!</definedName>
    <definedName name="TTSALONI">[4]LMAIN!#REF!</definedName>
    <definedName name="TTSF" localSheetId="8">[4]LMAIN!#REF!</definedName>
    <definedName name="TTSF">[4]LMAIN!#REF!</definedName>
    <definedName name="TTSFS" localSheetId="8">[4]LMAIN!#REF!</definedName>
    <definedName name="TTSFS">[4]LMAIN!#REF!</definedName>
    <definedName name="TTSFSUMMARY" localSheetId="8">[4]LMAIN!#REF!</definedName>
    <definedName name="TTSFSUMMARY">[4]LMAIN!#REF!</definedName>
    <definedName name="TTSH" localSheetId="8">[4]LMAIN!#REF!</definedName>
    <definedName name="TTSH">[4]LMAIN!#REF!</definedName>
    <definedName name="TTSHDSBNMXUT" localSheetId="8">[4]LMAIN!#REF!</definedName>
    <definedName name="TTSHDSBNMXUT">[4]LMAIN!#REF!</definedName>
    <definedName name="TTX" localSheetId="8">[4]LMAIN!#REF!</definedName>
    <definedName name="TTX">[4]LMAIN!#REF!</definedName>
    <definedName name="TTXC" localSheetId="8">[4]LMAIN!#REF!</definedName>
    <definedName name="TTXC">[4]LMAIN!#REF!</definedName>
    <definedName name="TTZ" localSheetId="8">[4]LMAIN!#REF!</definedName>
    <definedName name="TTZ">[4]LMAIN!#REF!</definedName>
    <definedName name="ty" localSheetId="8">#REF!</definedName>
    <definedName name="ty">#REF!</definedName>
    <definedName name="tyytryxry" localSheetId="8">#REF!</definedName>
    <definedName name="tyytryxry">#REF!</definedName>
    <definedName name="uyuy" localSheetId="8" hidden="1">#REF!</definedName>
    <definedName name="uyuy" hidden="1">#REF!</definedName>
    <definedName name="VG" hidden="1">{"'Sheet1'!$A$4386:$N$4591"}</definedName>
    <definedName name="wctat" localSheetId="8">#REF!</definedName>
    <definedName name="wctat">#REF!</definedName>
    <definedName name="wctat_1" localSheetId="8">#REF!</definedName>
    <definedName name="wctat_1">#REF!</definedName>
    <definedName name="wctat_11" localSheetId="8">#REF!</definedName>
    <definedName name="wctat_11">#REF!</definedName>
    <definedName name="wctat_2" localSheetId="8">#REF!</definedName>
    <definedName name="wctat_2">#REF!</definedName>
    <definedName name="wctat_6" localSheetId="8">#REF!</definedName>
    <definedName name="wctat_6">#REF!</definedName>
    <definedName name="wctat_7" localSheetId="8">#REF!</definedName>
    <definedName name="wctat_7">#REF!</definedName>
    <definedName name="weree" localSheetId="8">#REF!</definedName>
    <definedName name="weree">#REF!</definedName>
    <definedName name="work_pp_0601" localSheetId="8">[1]TLPPOCT!#REF!</definedName>
    <definedName name="work_pp_0601">[1]TLPPOCT!#REF!</definedName>
    <definedName name="work_pp_0601_1" localSheetId="8">[1]TLPPOCT!#REF!</definedName>
    <definedName name="work_pp_0601_1">[1]TLPPOCT!#REF!</definedName>
    <definedName name="work_pp_0601_1_10" localSheetId="8">[1]TLPPOCT!#REF!</definedName>
    <definedName name="work_pp_0601_1_10">[1]TLPPOCT!#REF!</definedName>
    <definedName name="work_pp_0601_1_11" localSheetId="8">[1]TLPPOCT!#REF!</definedName>
    <definedName name="work_pp_0601_1_11">[1]TLPPOCT!#REF!</definedName>
    <definedName name="work_pp_0601_1_8" localSheetId="8">[1]TLPPOCT!#REF!</definedName>
    <definedName name="work_pp_0601_1_8">[1]TLPPOCT!#REF!</definedName>
    <definedName name="work_pp_0601_1_9" localSheetId="8">[1]TLPPOCT!#REF!</definedName>
    <definedName name="work_pp_0601_1_9">[1]TLPPOCT!#REF!</definedName>
    <definedName name="work_pp_0601_10" localSheetId="8">[1]TLPPOCT!#REF!</definedName>
    <definedName name="work_pp_0601_10">[1]TLPPOCT!#REF!</definedName>
    <definedName name="work_pp_0601_10_10" localSheetId="8">[1]TLPPOCT!#REF!</definedName>
    <definedName name="work_pp_0601_10_10">[1]TLPPOCT!#REF!</definedName>
    <definedName name="work_pp_0601_10_11" localSheetId="8">[1]TLPPOCT!#REF!</definedName>
    <definedName name="work_pp_0601_10_11">[1]TLPPOCT!#REF!</definedName>
    <definedName name="work_pp_0601_10_8" localSheetId="8">[1]TLPPOCT!#REF!</definedName>
    <definedName name="work_pp_0601_10_8">[1]TLPPOCT!#REF!</definedName>
    <definedName name="work_pp_0601_10_9" localSheetId="8">[1]TLPPOCT!#REF!</definedName>
    <definedName name="work_pp_0601_10_9">[1]TLPPOCT!#REF!</definedName>
    <definedName name="work_pp_0601_11" localSheetId="8">[1]TLPPOCT!#REF!</definedName>
    <definedName name="work_pp_0601_11">[1]TLPPOCT!#REF!</definedName>
    <definedName name="work_pp_0601_11_10" localSheetId="8">[1]TLPPOCT!#REF!</definedName>
    <definedName name="work_pp_0601_11_10">[1]TLPPOCT!#REF!</definedName>
    <definedName name="work_pp_0601_11_11" localSheetId="8">[1]TLPPOCT!#REF!</definedName>
    <definedName name="work_pp_0601_11_11">[1]TLPPOCT!#REF!</definedName>
    <definedName name="work_pp_0601_11_8" localSheetId="8">[1]TLPPOCT!#REF!</definedName>
    <definedName name="work_pp_0601_11_8">[1]TLPPOCT!#REF!</definedName>
    <definedName name="work_pp_0601_11_9" localSheetId="8">[1]TLPPOCT!#REF!</definedName>
    <definedName name="work_pp_0601_11_9">[1]TLPPOCT!#REF!</definedName>
    <definedName name="work_pp_0601_12" localSheetId="8">[1]TLPPOCT!#REF!</definedName>
    <definedName name="work_pp_0601_12">[1]TLPPOCT!#REF!</definedName>
    <definedName name="work_pp_0601_12_10" localSheetId="8">[1]TLPPOCT!#REF!</definedName>
    <definedName name="work_pp_0601_12_10">[1]TLPPOCT!#REF!</definedName>
    <definedName name="work_pp_0601_12_11" localSheetId="8">[1]TLPPOCT!#REF!</definedName>
    <definedName name="work_pp_0601_12_11">[1]TLPPOCT!#REF!</definedName>
    <definedName name="work_pp_0601_12_8" localSheetId="8">[1]TLPPOCT!#REF!</definedName>
    <definedName name="work_pp_0601_12_8">[1]TLPPOCT!#REF!</definedName>
    <definedName name="work_pp_0601_12_9" localSheetId="8">[1]TLPPOCT!#REF!</definedName>
    <definedName name="work_pp_0601_12_9">[1]TLPPOCT!#REF!</definedName>
    <definedName name="work_pp_0601_13" localSheetId="8">[1]TLPPOCT!#REF!</definedName>
    <definedName name="work_pp_0601_13">[1]TLPPOCT!#REF!</definedName>
    <definedName name="work_pp_0601_13_10" localSheetId="8">[1]TLPPOCT!#REF!</definedName>
    <definedName name="work_pp_0601_13_10">[1]TLPPOCT!#REF!</definedName>
    <definedName name="work_pp_0601_13_11" localSheetId="8">[1]TLPPOCT!#REF!</definedName>
    <definedName name="work_pp_0601_13_11">[1]TLPPOCT!#REF!</definedName>
    <definedName name="work_pp_0601_13_8" localSheetId="8">[1]TLPPOCT!#REF!</definedName>
    <definedName name="work_pp_0601_13_8">[1]TLPPOCT!#REF!</definedName>
    <definedName name="work_pp_0601_13_9" localSheetId="8">[1]TLPPOCT!#REF!</definedName>
    <definedName name="work_pp_0601_13_9">[1]TLPPOCT!#REF!</definedName>
    <definedName name="work_pp_0601_2" localSheetId="8">[1]TLPPOCT!#REF!</definedName>
    <definedName name="work_pp_0601_2">[1]TLPPOCT!#REF!</definedName>
    <definedName name="work_pp_0601_2_10" localSheetId="8">[1]TLPPOCT!#REF!</definedName>
    <definedName name="work_pp_0601_2_10">[1]TLPPOCT!#REF!</definedName>
    <definedName name="work_pp_0601_2_11" localSheetId="8">[1]TLPPOCT!#REF!</definedName>
    <definedName name="work_pp_0601_2_11">[1]TLPPOCT!#REF!</definedName>
    <definedName name="work_pp_0601_2_8" localSheetId="8">[1]TLPPOCT!#REF!</definedName>
    <definedName name="work_pp_0601_2_8">[1]TLPPOCT!#REF!</definedName>
    <definedName name="work_pp_0601_2_9" localSheetId="8">[1]TLPPOCT!#REF!</definedName>
    <definedName name="work_pp_0601_2_9">[1]TLPPOCT!#REF!</definedName>
    <definedName name="work_pp_0601_3" localSheetId="8">[1]TLPPOCT!#REF!</definedName>
    <definedName name="work_pp_0601_3">[1]TLPPOCT!#REF!</definedName>
    <definedName name="work_pp_0601_3_10" localSheetId="8">[1]TLPPOCT!#REF!</definedName>
    <definedName name="work_pp_0601_3_10">[1]TLPPOCT!#REF!</definedName>
    <definedName name="work_pp_0601_3_11" localSheetId="8">[1]TLPPOCT!#REF!</definedName>
    <definedName name="work_pp_0601_3_11">[1]TLPPOCT!#REF!</definedName>
    <definedName name="work_pp_0601_3_8" localSheetId="8">[1]TLPPOCT!#REF!</definedName>
    <definedName name="work_pp_0601_3_8">[1]TLPPOCT!#REF!</definedName>
    <definedName name="work_pp_0601_3_9" localSheetId="8">[1]TLPPOCT!#REF!</definedName>
    <definedName name="work_pp_0601_3_9">[1]TLPPOCT!#REF!</definedName>
    <definedName name="work_pp_0601_6" localSheetId="8">[1]TLPPOCT!#REF!</definedName>
    <definedName name="work_pp_0601_6">[1]TLPPOCT!#REF!</definedName>
    <definedName name="work_pp_0601_6_10" localSheetId="8">[1]TLPPOCT!#REF!</definedName>
    <definedName name="work_pp_0601_6_10">[1]TLPPOCT!#REF!</definedName>
    <definedName name="work_pp_0601_6_11" localSheetId="8">[1]TLPPOCT!#REF!</definedName>
    <definedName name="work_pp_0601_6_11">[1]TLPPOCT!#REF!</definedName>
    <definedName name="work_pp_0601_6_8" localSheetId="8">[1]TLPPOCT!#REF!</definedName>
    <definedName name="work_pp_0601_6_8">[1]TLPPOCT!#REF!</definedName>
    <definedName name="work_pp_0601_6_9" localSheetId="8">[1]TLPPOCT!#REF!</definedName>
    <definedName name="work_pp_0601_6_9">[1]TLPPOCT!#REF!</definedName>
    <definedName name="work_pp_0601_7" localSheetId="8">[1]TLPPOCT!#REF!</definedName>
    <definedName name="work_pp_0601_7">[1]TLPPOCT!#REF!</definedName>
    <definedName name="work_pp_0601_7_10" localSheetId="8">[1]TLPPOCT!#REF!</definedName>
    <definedName name="work_pp_0601_7_10">[1]TLPPOCT!#REF!</definedName>
    <definedName name="work_pp_0601_7_11" localSheetId="8">[1]TLPPOCT!#REF!</definedName>
    <definedName name="work_pp_0601_7_11">[1]TLPPOCT!#REF!</definedName>
    <definedName name="work_pp_0601_7_8" localSheetId="8">[1]TLPPOCT!#REF!</definedName>
    <definedName name="work_pp_0601_7_8">[1]TLPPOCT!#REF!</definedName>
    <definedName name="work_pp_0601_7_9" localSheetId="8">[1]TLPPOCT!#REF!</definedName>
    <definedName name="work_pp_0601_7_9">[1]TLPPOCT!#REF!</definedName>
    <definedName name="work_pp_0601_8" localSheetId="8">[1]TLPPOCT!#REF!</definedName>
    <definedName name="work_pp_0601_8">[1]TLPPOCT!#REF!</definedName>
    <definedName name="work_pp_0601_8_10" localSheetId="8">[1]TLPPOCT!#REF!</definedName>
    <definedName name="work_pp_0601_8_10">[1]TLPPOCT!#REF!</definedName>
    <definedName name="work_pp_0601_8_11" localSheetId="8">[1]TLPPOCT!#REF!</definedName>
    <definedName name="work_pp_0601_8_11">[1]TLPPOCT!#REF!</definedName>
    <definedName name="work_pp_0601_8_8" localSheetId="8">[1]TLPPOCT!#REF!</definedName>
    <definedName name="work_pp_0601_8_8">[1]TLPPOCT!#REF!</definedName>
    <definedName name="work_pp_0601_8_9" localSheetId="8">[1]TLPPOCT!#REF!</definedName>
    <definedName name="work_pp_0601_8_9">[1]TLPPOCT!#REF!</definedName>
    <definedName name="work_pp_0601_9" localSheetId="8">[1]TLPPOCT!#REF!</definedName>
    <definedName name="work_pp_0601_9">[1]TLPPOCT!#REF!</definedName>
    <definedName name="work_pp_0601_9_10" localSheetId="8">[1]TLPPOCT!#REF!</definedName>
    <definedName name="work_pp_0601_9_10">[1]TLPPOCT!#REF!</definedName>
    <definedName name="work_pp_0601_9_11" localSheetId="8">[1]TLPPOCT!#REF!</definedName>
    <definedName name="work_pp_0601_9_11">[1]TLPPOCT!#REF!</definedName>
    <definedName name="work_pp_0601_9_8" localSheetId="8">[1]TLPPOCT!#REF!</definedName>
    <definedName name="work_pp_0601_9_8">[1]TLPPOCT!#REF!</definedName>
    <definedName name="work_pp_0601_9_9" localSheetId="8">[1]TLPPOCT!#REF!</definedName>
    <definedName name="work_pp_0601_9_9">[1]TLPPOCT!#REF!</definedName>
    <definedName name="X" localSheetId="8">[4]LMAIN!#REF!</definedName>
    <definedName name="X">[4]LMAIN!#REF!</definedName>
    <definedName name="xyz" localSheetId="8" hidden="1">'[6]mpmla wise pp01_02'!#REF!</definedName>
    <definedName name="xyz" hidden="1">'[6]mpmla wise pp01_02'!#REF!</definedName>
    <definedName name="YASH" localSheetId="8">#REF!</definedName>
    <definedName name="YASH">#REF!</definedName>
    <definedName name="YASH_1" localSheetId="8">#REF!</definedName>
    <definedName name="YASH_1">#REF!</definedName>
    <definedName name="YASH_11" localSheetId="8">#REF!</definedName>
    <definedName name="YASH_11">#REF!</definedName>
    <definedName name="YASH_2" localSheetId="8">#REF!</definedName>
    <definedName name="YASH_2">#REF!</definedName>
    <definedName name="YASH_6" localSheetId="8">#REF!</definedName>
    <definedName name="YASH_6">#REF!</definedName>
    <definedName name="YASH_7" localSheetId="8">#REF!</definedName>
    <definedName name="YASH_7">#REF!</definedName>
    <definedName name="yogi" localSheetId="8">#REF!</definedName>
    <definedName name="yogi">#REF!</definedName>
    <definedName name="yui" localSheetId="8">[4]LMAIN!#REF!</definedName>
    <definedName name="yui">[4]LMAIN!#REF!</definedName>
    <definedName name="YY" localSheetId="8">#REF!</definedName>
    <definedName name="YY">#REF!</definedName>
    <definedName name="z" localSheetId="8">#REF!</definedName>
    <definedName name="z">#REF!</definedName>
  </definedNames>
  <calcPr calcId="152511"/>
</workbook>
</file>

<file path=xl/calcChain.xml><?xml version="1.0" encoding="utf-8"?>
<calcChain xmlns="http://schemas.openxmlformats.org/spreadsheetml/2006/main">
  <c r="K29" i="35" l="1"/>
  <c r="D29" i="35"/>
  <c r="K20" i="35"/>
  <c r="D20" i="35"/>
  <c r="H13" i="35"/>
  <c r="H22" i="35" s="1"/>
  <c r="D13" i="35"/>
  <c r="D22" i="35" s="1"/>
  <c r="K11" i="35"/>
  <c r="I11" i="35"/>
  <c r="D11" i="35"/>
  <c r="D32" i="26" l="1"/>
  <c r="D28" i="26"/>
  <c r="D27" i="26"/>
  <c r="D25" i="26"/>
  <c r="D22" i="26"/>
  <c r="D20" i="26"/>
  <c r="D19" i="26"/>
  <c r="D18" i="26"/>
  <c r="D17" i="26"/>
  <c r="D16" i="26"/>
  <c r="D15" i="26"/>
  <c r="D35" i="24"/>
  <c r="D32" i="24"/>
  <c r="D27" i="24"/>
  <c r="D17" i="24"/>
  <c r="E35" i="24"/>
  <c r="E32" i="24"/>
  <c r="E30" i="26" l="1"/>
  <c r="E16" i="26"/>
  <c r="C19" i="31"/>
  <c r="E23" i="32" l="1"/>
  <c r="E21" i="32"/>
  <c r="E19" i="32"/>
  <c r="E18" i="32"/>
  <c r="D17" i="32"/>
  <c r="E16" i="32"/>
  <c r="E15" i="32"/>
  <c r="E14" i="32"/>
  <c r="E17" i="32" s="1"/>
  <c r="C26" i="31" l="1"/>
  <c r="C25" i="31"/>
  <c r="D29" i="26"/>
  <c r="E29" i="26"/>
  <c r="G29" i="26"/>
  <c r="F29" i="26"/>
  <c r="E18" i="33"/>
  <c r="E22" i="26" l="1"/>
  <c r="E20" i="26"/>
  <c r="E19" i="26"/>
  <c r="E17" i="26"/>
  <c r="E18" i="26"/>
  <c r="G30" i="26" l="1"/>
  <c r="F30" i="26"/>
  <c r="F34" i="26"/>
  <c r="E34" i="26"/>
  <c r="E33" i="26"/>
  <c r="I32" i="26"/>
  <c r="H32" i="26"/>
  <c r="E38" i="32" l="1"/>
  <c r="E36" i="32"/>
  <c r="E34" i="32"/>
  <c r="E33" i="32"/>
  <c r="E29" i="32"/>
  <c r="C31" i="31" l="1"/>
  <c r="C28" i="31"/>
  <c r="C29" i="31"/>
  <c r="C24" i="31"/>
  <c r="E30" i="31" l="1"/>
  <c r="D22" i="32" l="1"/>
  <c r="E22" i="32" s="1"/>
  <c r="D24" i="32" l="1"/>
  <c r="E24" i="32" s="1"/>
  <c r="D25" i="32" l="1"/>
  <c r="E25" i="32" s="1"/>
  <c r="E26" i="31" l="1"/>
  <c r="G22" i="24" l="1"/>
  <c r="F22" i="24"/>
  <c r="D33" i="31"/>
  <c r="D15" i="31"/>
  <c r="D35" i="31" l="1"/>
  <c r="D53" i="30" l="1"/>
  <c r="D51" i="30"/>
  <c r="D49" i="30"/>
  <c r="D48" i="30"/>
  <c r="E49" i="30"/>
  <c r="E48" i="30"/>
  <c r="E53" i="30"/>
  <c r="E51" i="30"/>
  <c r="E21" i="26" l="1"/>
  <c r="E22" i="33"/>
  <c r="E24" i="33" s="1"/>
  <c r="H22" i="26" l="1"/>
  <c r="I22" i="26"/>
  <c r="F34" i="24" l="1"/>
  <c r="G34" i="24"/>
  <c r="F37" i="24" l="1"/>
  <c r="F38" i="24" s="1"/>
  <c r="G37" i="24"/>
  <c r="G38" i="24" s="1"/>
  <c r="D25" i="24"/>
  <c r="I30" i="26" l="1"/>
  <c r="D26" i="24"/>
  <c r="F14" i="25"/>
  <c r="F14" i="26" s="1"/>
  <c r="F13" i="32" s="1"/>
  <c r="F13" i="33" s="1"/>
  <c r="F13" i="30" s="1"/>
  <c r="D14" i="25"/>
  <c r="D14" i="26" s="1"/>
  <c r="D13" i="32" s="1"/>
  <c r="D13" i="33" s="1"/>
  <c r="D13" i="30" s="1"/>
  <c r="E30" i="32" l="1"/>
  <c r="D28" i="24"/>
  <c r="D29" i="24" s="1"/>
  <c r="E22" i="24"/>
  <c r="D22" i="24"/>
  <c r="D16" i="25" s="1"/>
  <c r="H15" i="32"/>
  <c r="E25" i="24" l="1"/>
  <c r="E26" i="24" s="1"/>
  <c r="E28" i="24" s="1"/>
  <c r="E29" i="24" s="1"/>
  <c r="D23" i="26"/>
  <c r="D21" i="25" l="1"/>
  <c r="D30" i="26"/>
  <c r="H30" i="26" s="1"/>
  <c r="P32" i="33"/>
  <c r="E11" i="31"/>
  <c r="P30" i="33"/>
  <c r="P31" i="33"/>
  <c r="P33" i="33"/>
  <c r="P34" i="33"/>
  <c r="P35" i="33"/>
  <c r="P36" i="33"/>
  <c r="P38" i="33"/>
  <c r="P29" i="33"/>
  <c r="Q29" i="33"/>
  <c r="P37" i="33" l="1"/>
  <c r="E17" i="33"/>
  <c r="D22" i="33"/>
  <c r="E37" i="32"/>
  <c r="E32" i="32"/>
  <c r="D32" i="32"/>
  <c r="H21" i="26"/>
  <c r="D44" i="30"/>
  <c r="E44" i="30"/>
  <c r="I21" i="26"/>
  <c r="I29" i="24"/>
  <c r="E39" i="32" l="1"/>
  <c r="E54" i="30" s="1"/>
  <c r="E52" i="30"/>
  <c r="E47" i="30"/>
  <c r="P39" i="33"/>
  <c r="E32" i="33"/>
  <c r="E24" i="25" s="1"/>
  <c r="P40" i="33"/>
  <c r="E25" i="33"/>
  <c r="H22" i="30"/>
  <c r="H23" i="30"/>
  <c r="H24" i="30"/>
  <c r="H25" i="30"/>
  <c r="H21" i="30"/>
  <c r="H15" i="30"/>
  <c r="H17" i="30"/>
  <c r="H18" i="30"/>
  <c r="C15" i="31"/>
  <c r="H29" i="24"/>
  <c r="E40" i="32" l="1"/>
  <c r="E55" i="30" s="1"/>
  <c r="E46" i="30"/>
  <c r="D38" i="33"/>
  <c r="D36" i="33"/>
  <c r="D34" i="33"/>
  <c r="D33" i="33"/>
  <c r="D29" i="33"/>
  <c r="E34" i="33"/>
  <c r="E33" i="33"/>
  <c r="D17" i="33"/>
  <c r="E29" i="33"/>
  <c r="E36" i="33"/>
  <c r="D37" i="32"/>
  <c r="D52" i="30" s="1"/>
  <c r="D47" i="30"/>
  <c r="E38" i="33" l="1"/>
  <c r="D39" i="32"/>
  <c r="E37" i="33"/>
  <c r="D32" i="33"/>
  <c r="D24" i="25" s="1"/>
  <c r="D54" i="30" l="1"/>
  <c r="D40" i="32"/>
  <c r="E39" i="33"/>
  <c r="E25" i="25" s="1"/>
  <c r="D55" i="30" l="1"/>
  <c r="I55" i="30"/>
  <c r="E40" i="33"/>
  <c r="E26" i="25" s="1"/>
  <c r="H55" i="26"/>
  <c r="E67" i="32" l="1"/>
  <c r="D67" i="32"/>
  <c r="F66" i="32"/>
  <c r="F65" i="32"/>
  <c r="F67" i="32" l="1"/>
  <c r="D68" i="30" l="1"/>
  <c r="G55" i="26" l="1"/>
  <c r="F55" i="26"/>
  <c r="E55" i="26"/>
  <c r="D54" i="26"/>
  <c r="I29" i="26" l="1"/>
  <c r="I28" i="26"/>
  <c r="E25" i="31"/>
  <c r="I19" i="26"/>
  <c r="H18" i="26"/>
  <c r="E29" i="31"/>
  <c r="N30" i="33"/>
  <c r="O30" i="33"/>
  <c r="N31" i="33"/>
  <c r="O31" i="33"/>
  <c r="N33" i="33"/>
  <c r="O33" i="33"/>
  <c r="N34" i="33"/>
  <c r="O34" i="33"/>
  <c r="N35" i="33"/>
  <c r="O35" i="33"/>
  <c r="N36" i="33"/>
  <c r="O36" i="33"/>
  <c r="N38" i="33"/>
  <c r="O38" i="33"/>
  <c r="O29" i="33"/>
  <c r="N29" i="33"/>
  <c r="O37" i="33"/>
  <c r="H21" i="25"/>
  <c r="H17" i="26"/>
  <c r="I28" i="24"/>
  <c r="H22" i="24"/>
  <c r="H25" i="24"/>
  <c r="H26" i="24"/>
  <c r="H27" i="24"/>
  <c r="H28" i="24"/>
  <c r="I38" i="33"/>
  <c r="H38" i="33"/>
  <c r="I36" i="33"/>
  <c r="H36" i="33"/>
  <c r="I34" i="33"/>
  <c r="H34" i="33"/>
  <c r="I33" i="33"/>
  <c r="H33" i="33"/>
  <c r="I30" i="33"/>
  <c r="H30" i="33"/>
  <c r="I29" i="33"/>
  <c r="H29" i="33"/>
  <c r="I23" i="33"/>
  <c r="H23" i="33"/>
  <c r="I21" i="33"/>
  <c r="H21" i="33"/>
  <c r="I19" i="33"/>
  <c r="H19" i="33"/>
  <c r="I18" i="33"/>
  <c r="H18" i="33"/>
  <c r="I15" i="33"/>
  <c r="H15" i="33"/>
  <c r="I14" i="33"/>
  <c r="H14" i="33"/>
  <c r="D64" i="26"/>
  <c r="E59" i="32"/>
  <c r="I27" i="24"/>
  <c r="H29" i="26"/>
  <c r="I26" i="25"/>
  <c r="I25" i="25"/>
  <c r="I24" i="25"/>
  <c r="H24" i="25"/>
  <c r="I16" i="25"/>
  <c r="H16" i="25"/>
  <c r="D59" i="32"/>
  <c r="I17" i="24"/>
  <c r="H17" i="24"/>
  <c r="H28" i="26"/>
  <c r="E14" i="31"/>
  <c r="E13" i="31"/>
  <c r="E12" i="31"/>
  <c r="I25" i="24"/>
  <c r="E19" i="31"/>
  <c r="H15" i="26"/>
  <c r="I15" i="26"/>
  <c r="H14" i="30"/>
  <c r="I14" i="30"/>
  <c r="I15" i="30"/>
  <c r="I17" i="30"/>
  <c r="I18" i="30"/>
  <c r="H19"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E24" i="31"/>
  <c r="H16" i="26"/>
  <c r="H20" i="26"/>
  <c r="I17" i="26"/>
  <c r="I26" i="24"/>
  <c r="I32" i="33" l="1"/>
  <c r="H32" i="33"/>
  <c r="I52" i="30"/>
  <c r="H52" i="30"/>
  <c r="I47" i="30"/>
  <c r="H47" i="30"/>
  <c r="I37" i="33"/>
  <c r="I32" i="32"/>
  <c r="O32" i="33"/>
  <c r="H39" i="32"/>
  <c r="I39" i="33" l="1"/>
  <c r="I54" i="30"/>
  <c r="H54" i="30"/>
  <c r="O40" i="33"/>
  <c r="I40" i="32"/>
  <c r="F58" i="32"/>
  <c r="F57" i="32"/>
  <c r="H40" i="32"/>
  <c r="H55" i="30" l="1"/>
  <c r="I40" i="33"/>
  <c r="E15" i="31" l="1"/>
  <c r="I27" i="26"/>
  <c r="N37" i="33"/>
  <c r="H22" i="33"/>
  <c r="D37" i="33"/>
  <c r="H37" i="33" s="1"/>
  <c r="D24" i="33"/>
  <c r="H24" i="33" s="1"/>
  <c r="D39" i="33" l="1"/>
  <c r="N39" i="33"/>
  <c r="D25" i="33"/>
  <c r="H27" i="26" l="1"/>
  <c r="H39" i="33"/>
  <c r="D25" i="25"/>
  <c r="H25" i="25" s="1"/>
  <c r="H25" i="33"/>
  <c r="D40" i="33"/>
  <c r="N40" i="33"/>
  <c r="H23" i="26"/>
  <c r="D34" i="24" l="1"/>
  <c r="H32" i="24"/>
  <c r="H40" i="33"/>
  <c r="D26" i="25"/>
  <c r="H26" i="25" s="1"/>
  <c r="D37" i="24" l="1"/>
  <c r="H37" i="24" s="1"/>
  <c r="H35" i="24"/>
  <c r="H34" i="24"/>
  <c r="E34" i="24"/>
  <c r="I32" i="24"/>
  <c r="E37" i="24" l="1"/>
  <c r="I37" i="24" s="1"/>
  <c r="I35" i="24"/>
  <c r="D38" i="24"/>
  <c r="H38" i="24" s="1"/>
  <c r="I34" i="24"/>
  <c r="E38" i="24" l="1"/>
  <c r="I38" i="24" s="1"/>
  <c r="I16" i="26"/>
  <c r="E21" i="25"/>
  <c r="I21" i="25" s="1"/>
  <c r="C23" i="31"/>
  <c r="E23" i="31" s="1"/>
  <c r="E23" i="26"/>
  <c r="I23" i="26" s="1"/>
  <c r="C33" i="31" l="1"/>
  <c r="C35" i="31" l="1"/>
  <c r="E35" i="31" s="1"/>
  <c r="E33" i="31"/>
</calcChain>
</file>

<file path=xl/sharedStrings.xml><?xml version="1.0" encoding="utf-8"?>
<sst xmlns="http://schemas.openxmlformats.org/spreadsheetml/2006/main" count="670" uniqueCount="296">
  <si>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</si>
  <si>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</si>
  <si>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</si>
  <si>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</si>
  <si>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</si>
  <si>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</si>
  <si>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</si>
  <si>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</si>
  <si>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</si>
  <si>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</si>
  <si>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</si>
  <si>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</si>
  <si>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</si>
  <si>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</si>
  <si>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</si>
  <si>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</si>
  <si>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</si>
  <si>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</si>
  <si>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</si>
  <si>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</si>
  <si>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</si>
  <si>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</si>
  <si>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</si>
  <si>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</si>
  <si>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</si>
  <si>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</si>
  <si>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</si>
  <si>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</si>
  <si>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</si>
  <si>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</si>
  <si>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</si>
  <si>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</si>
  <si>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</si>
  <si>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</si>
  <si>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</si>
  <si>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</si>
  <si>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</si>
  <si>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</si>
  <si>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</si>
  <si>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</si>
  <si>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</si>
  <si>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</si>
  <si>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</si>
  <si>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</si>
  <si>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</si>
  <si>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</si>
  <si>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</si>
  <si>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</si>
  <si>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</si>
  <si>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</si>
  <si>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</si>
  <si>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</si>
  <si>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</si>
  <si>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</si>
  <si>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</si>
  <si>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</si>
  <si>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</si>
  <si>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</si>
  <si>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</si>
  <si>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</si>
  <si>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</si>
  <si>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</si>
  <si>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</si>
  <si>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</si>
  <si>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</si>
  <si>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</si>
  <si>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</si>
  <si>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</si>
  <si>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</si>
  <si>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</si>
  <si>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</si>
  <si>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</si>
  <si>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</si>
  <si>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</si>
  <si>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</si>
  <si>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</si>
  <si>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</si>
  <si>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</si>
  <si>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</si>
  <si>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</si>
  <si>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</si>
  <si>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</si>
  <si>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</si>
  <si>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</si>
  <si>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</si>
  <si>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</si>
  <si>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</si>
  <si>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</si>
  <si>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</si>
  <si>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</si>
  <si>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</si>
  <si>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</si>
  <si>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</si>
  <si>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</si>
  <si>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</si>
  <si>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</si>
  <si>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</si>
  <si>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</si>
  <si>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</si>
  <si>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</si>
  <si>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</si>
  <si>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</si>
  <si>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</si>
  <si>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</si>
  <si>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</si>
  <si>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</si>
  <si>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</si>
  <si>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</si>
  <si>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</si>
  <si>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</si>
  <si>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</si>
  <si>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</si>
  <si>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</si>
  <si>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</si>
  <si>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</si>
  <si>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</si>
  <si>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</si>
  <si>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</si>
  <si>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</si>
  <si>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</si>
  <si>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</si>
  <si>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</si>
  <si>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</si>
  <si>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</si>
  <si>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</si>
  <si>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</si>
  <si>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</si>
  <si>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</si>
  <si>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</si>
  <si>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</si>
  <si>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</si>
  <si>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</si>
  <si>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</si>
  <si>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</si>
  <si>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</si>
  <si>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</si>
  <si>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</si>
  <si>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</si>
  <si>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</si>
  <si>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</si>
  <si>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</si>
  <si>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</si>
  <si>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</si>
  <si>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</si>
  <si>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</si>
  <si>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</si>
  <si>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</si>
  <si>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</si>
  <si>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</si>
  <si>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</si>
  <si>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</si>
  <si>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</si>
  <si>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</si>
  <si>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</si>
  <si>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</si>
  <si>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</si>
  <si>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</si>
  <si>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</si>
  <si>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</si>
  <si>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</si>
  <si>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</si>
  <si>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</si>
  <si>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</si>
  <si>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</si>
  <si>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</si>
  <si>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</si>
  <si>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</si>
  <si>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</si>
  <si>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</si>
  <si>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</si>
  <si>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</si>
  <si>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</si>
  <si>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</si>
  <si>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</si>
  <si>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</si>
  <si>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</si>
  <si>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</si>
  <si>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</si>
  <si>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</si>
  <si>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</si>
  <si>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</si>
  <si>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</si>
  <si>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</si>
  <si>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</si>
  <si>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</si>
  <si>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</si>
  <si>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</si>
  <si>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</si>
  <si>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</si>
  <si>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</si>
  <si>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</si>
  <si>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</si>
  <si>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</si>
  <si>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</si>
  <si>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</si>
  <si>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</si>
  <si>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</si>
  <si>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</si>
  <si>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</si>
  <si>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</si>
  <si>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</si>
  <si>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</si>
  <si>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</si>
  <si>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</si>
  <si>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</si>
  <si>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</si>
  <si>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</si>
  <si>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</si>
  <si>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</si>
  <si>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</si>
  <si>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</si>
  <si>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</si>
  <si>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</si>
  <si>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</si>
  <si>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</si>
  <si>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</si>
  <si>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</si>
  <si>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</si>
  <si>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</si>
  <si>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</si>
  <si>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</si>
  <si>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</si>
  <si>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</si>
  <si>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</si>
  <si>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</si>
  <si>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</si>
  <si>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</si>
  <si>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Misc. If any</t>
  </si>
  <si>
    <t xml:space="preserve">Total Expenses 1 to 13] </t>
  </si>
  <si>
    <t xml:space="preserve"> </t>
  </si>
  <si>
    <t>Total Income(9+10+11+12)</t>
  </si>
  <si>
    <t>July-2022 to Sept-2022</t>
  </si>
  <si>
    <t>April to Sept-22</t>
  </si>
  <si>
    <t>July-2023 to Sept-2023</t>
  </si>
  <si>
    <t>Other Inncome</t>
  </si>
  <si>
    <t>Income</t>
  </si>
  <si>
    <t>Capital Expenditure</t>
  </si>
  <si>
    <t>New Long Term Borrowings</t>
  </si>
  <si>
    <t>C.C.drawl at the end of the Quarter</t>
  </si>
  <si>
    <t>MGVCL  -  V  -  DISTRIBUTION - KEY DATA</t>
  </si>
  <si>
    <t xml:space="preserve">Dist losses in Urban&gt;25%, Industrial&gt;10% and GIDC&gt;5% feeders      </t>
  </si>
  <si>
    <t>Circle</t>
  </si>
  <si>
    <t>Q-II-JUL-23 TO SEP-23</t>
  </si>
  <si>
    <t>Q-II-JUL-22 TO SEP-22</t>
  </si>
  <si>
    <t>Reason thereof and action being taken</t>
  </si>
  <si>
    <t xml:space="preserve">Total nos. of feeders     </t>
  </si>
  <si>
    <t xml:space="preserve">Overall % losses    </t>
  </si>
  <si>
    <t xml:space="preserve">Nos. of feeders having losses more than 5%     </t>
  </si>
  <si>
    <t>GIDC</t>
  </si>
  <si>
    <t>Baroda O&amp;M</t>
  </si>
  <si>
    <t>Various steps are being taken to reduce the losses of feeder having high losses</t>
  </si>
  <si>
    <t>Anand</t>
  </si>
  <si>
    <t>1+ 2*</t>
  </si>
  <si>
    <t>Nadiad</t>
  </si>
  <si>
    <t>Baroda City</t>
  </si>
  <si>
    <t>1+1*</t>
  </si>
  <si>
    <t>Godhra</t>
  </si>
  <si>
    <t>2+5*</t>
  </si>
  <si>
    <t>Total</t>
  </si>
  <si>
    <t>6 + 8*</t>
  </si>
  <si>
    <t>* Newly created feeders</t>
  </si>
  <si>
    <t xml:space="preserve">Nos. of feeders having losses more than 25%     </t>
  </si>
  <si>
    <t>URBAN</t>
  </si>
  <si>
    <t>1 + 1*</t>
  </si>
  <si>
    <t>3+ 3*</t>
  </si>
  <si>
    <t>8 + 1*</t>
  </si>
  <si>
    <t>15 + 5*</t>
  </si>
  <si>
    <t xml:space="preserve">Nos. of feeders having losses more than 10%     </t>
  </si>
  <si>
    <t>IND</t>
  </si>
  <si>
    <t>4 + 1*</t>
  </si>
  <si>
    <t>2 + 1*</t>
  </si>
  <si>
    <t>6 + 2*</t>
  </si>
  <si>
    <t>MGVCL</t>
  </si>
  <si>
    <t>V  -   DISTRIBUTION - KEY DATA</t>
  </si>
  <si>
    <t>FY 2023-24 Q-II (JUL-23 TO SEP-23)</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</si>
  <si>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</si>
  <si>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</si>
  <si>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</si>
  <si>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</si>
  <si>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</si>
  <si>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</si>
  <si>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</si>
  <si>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</si>
  <si>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</si>
  <si>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</si>
  <si>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</si>
  <si>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</si>
  <si>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</si>
  <si>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</si>
  <si>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</si>
  <si>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</si>
  <si>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</si>
  <si>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April to Sept-23</t>
  </si>
  <si>
    <t>Nos of feeders having more than 5% where losses increased in current period</t>
  </si>
  <si>
    <t>Nos of feeders having more than 25% where losses increased in current period</t>
  </si>
  <si>
    <t>Nos of feeders having more than 10% where losses increased in current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</si>
</sst>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55"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sz val="10"/>
      <color theme="1"/>
      <name val="Leelawadee"/>
      <family val="2"/>
    </font>
    <font>
      <b/>
      <sz val="10"/>
      <name val="Leelawadee"/>
      <family val="2"/>
    </font>
    <font>
      <b/>
      <sz val="12"/>
      <name val="Leelawadee"/>
      <family val="2"/>
    </font>
    <font>
      <sz val="10"/>
      <name val="Leelawadee"/>
      <family val="2"/>
    </font>
    <font>
      <sz val="8"/>
      <color theme="1"/>
      <name val="Leelawadee"/>
      <family val="2"/>
    </font>
    <font>
      <b/>
      <sz val="8"/>
      <name val="Leelawadee"/>
      <family val="2"/>
    </font>
    <font>
      <b/>
      <sz val="24"/>
      <name val="Leelawadee"/>
      <family val="2"/>
    </font>
    <font>
      <b/>
      <sz val="16"/>
      <name val="Leelawadee"/>
      <family val="2"/>
    </font>
    <font>
      <sz val="12"/>
      <name val="Leelawadee"/>
      <family val="2"/>
    </font>
    <font>
      <b/>
      <sz val="11"/>
      <name val="Leelawadee"/>
      <family val="2"/>
    </font>
    <font>
      <sz val="8"/>
      <name val="Leelawadee"/>
      <family val="2"/>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cellStyleXfs>
  <cellXfs count="449">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1" fontId="13" fillId="0" borderId="1" xfId="0" applyNumberFormat="1" applyFont="1" applyFill="1" applyBorder="1" applyAlignment="1">
      <alignment horizontal="righ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6" fillId="0" borderId="0" xfId="0" applyNumberFormat="1" applyFont="1"/>
    <xf numFmtId="1" fontId="14" fillId="0" borderId="0" xfId="0" applyNumberFormat="1" applyFont="1" applyFill="1" applyBorder="1" applyAlignment="1">
      <alignment horizontal="right"/>
    </xf>
    <xf numFmtId="1" fontId="13" fillId="0" borderId="4" xfId="0" applyNumberFormat="1" applyFont="1" applyFill="1" applyBorder="1" applyAlignment="1">
      <alignment vertical="center" wrapText="1"/>
    </xf>
    <xf numFmtId="1" fontId="13" fillId="0" borderId="5" xfId="0" applyNumberFormat="1" applyFont="1" applyFill="1" applyBorder="1" applyAlignment="1">
      <alignment vertical="center" wrapText="1"/>
    </xf>
    <xf numFmtId="1" fontId="13" fillId="0" borderId="1" xfId="0" applyNumberFormat="1" applyFont="1" applyFill="1" applyBorder="1" applyAlignment="1">
      <alignment vertical="center" wrapText="1"/>
    </xf>
    <xf numFmtId="1" fontId="13" fillId="0" borderId="5" xfId="0" applyNumberFormat="1" applyFont="1" applyFill="1" applyBorder="1" applyAlignment="1">
      <alignment horizontal="right" vertical="center" wrapText="1"/>
    </xf>
    <xf numFmtId="2" fontId="16" fillId="0" borderId="0" xfId="2" applyNumberFormat="1" applyFont="1"/>
    <xf numFmtId="10" fontId="16" fillId="0" borderId="0" xfId="2" applyNumberFormat="1" applyFont="1"/>
    <xf numFmtId="1" fontId="13" fillId="0" borderId="1" xfId="0" applyNumberFormat="1" applyFont="1" applyBorder="1" applyAlignment="1">
      <alignment vertical="center" wrapText="1"/>
    </xf>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Fill="1" applyBorder="1" applyAlignment="1">
      <alignment horizontal="right" vertical="center" wrapText="1"/>
    </xf>
    <xf numFmtId="0" fontId="15" fillId="0" borderId="1" xfId="0" applyFont="1" applyBorder="1" applyAlignment="1">
      <alignment horizontal="lef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2" fontId="13" fillId="0" borderId="1"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3" fillId="0" borderId="2" xfId="0" applyNumberFormat="1" applyFont="1" applyBorder="1" applyAlignment="1">
      <alignment horizontal="center" vertical="center" wrapText="1"/>
    </xf>
    <xf numFmtId="2" fontId="39" fillId="0" borderId="0" xfId="0" applyNumberFormat="1" applyFont="1" applyFill="1"/>
    <xf numFmtId="2" fontId="14" fillId="0" borderId="0" xfId="0" applyNumberFormat="1" applyFont="1" applyFill="1"/>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2" borderId="1" xfId="0" applyNumberFormat="1" applyFont="1" applyFill="1" applyBorder="1" applyAlignment="1">
      <alignment horizontal="right" vertical="center" wrapText="1"/>
    </xf>
    <xf numFmtId="1" fontId="13" fillId="2" borderId="2" xfId="0" applyNumberFormat="1" applyFont="1" applyFill="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2" borderId="21" xfId="0" applyNumberFormat="1" applyFont="1" applyFill="1" applyBorder="1" applyAlignment="1">
      <alignment horizontal="right" vertical="center" wrapText="1"/>
    </xf>
    <xf numFmtId="164" fontId="13" fillId="2" borderId="4" xfId="0" applyNumberFormat="1" applyFont="1" applyFill="1" applyBorder="1" applyAlignment="1">
      <alignment horizontal="right" vertical="center" wrapText="1"/>
    </xf>
    <xf numFmtId="2" fontId="13" fillId="2" borderId="4" xfId="0" applyNumberFormat="1" applyFont="1" applyFill="1" applyBorder="1" applyAlignment="1">
      <alignment horizontal="right" vertical="center" wrapText="1"/>
    </xf>
    <xf numFmtId="164"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164" fontId="13" fillId="2" borderId="2" xfId="0" applyNumberFormat="1" applyFont="1" applyFill="1" applyBorder="1" applyAlignment="1">
      <alignment horizontal="right" vertical="center" wrapText="1"/>
    </xf>
    <xf numFmtId="2" fontId="13" fillId="2" borderId="2" xfId="0" applyNumberFormat="1" applyFont="1" applyFill="1" applyBorder="1" applyAlignment="1">
      <alignment horizontal="right" vertical="center" wrapText="1"/>
    </xf>
    <xf numFmtId="2" fontId="13" fillId="2" borderId="1" xfId="0" applyNumberFormat="1" applyFont="1" applyFill="1" applyBorder="1" applyAlignment="1">
      <alignmen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2" borderId="28" xfId="0" applyNumberFormat="1" applyFont="1" applyFill="1" applyBorder="1" applyAlignment="1">
      <alignment horizontal="right" vertical="center" wrapText="1"/>
    </xf>
    <xf numFmtId="2" fontId="13" fillId="2" borderId="5" xfId="0" applyNumberFormat="1" applyFont="1" applyFill="1" applyBorder="1" applyAlignment="1">
      <alignment horizontal="right" vertical="center" wrapText="1"/>
    </xf>
    <xf numFmtId="2" fontId="13" fillId="2" borderId="5" xfId="0" quotePrefix="1" applyNumberFormat="1" applyFont="1" applyFill="1" applyBorder="1" applyAlignment="1">
      <alignment horizontal="right" vertical="center" wrapText="1"/>
    </xf>
    <xf numFmtId="2" fontId="13" fillId="2" borderId="6" xfId="0" applyNumberFormat="1" applyFont="1" applyFill="1" applyBorder="1" applyAlignment="1">
      <alignment horizontal="right" vertical="center" wrapText="1"/>
    </xf>
    <xf numFmtId="1" fontId="14" fillId="2" borderId="0" xfId="0" applyNumberFormat="1" applyFont="1" applyFill="1" applyBorder="1" applyAlignment="1">
      <alignment horizontal="right"/>
    </xf>
    <xf numFmtId="2" fontId="13" fillId="2" borderId="3" xfId="0" applyNumberFormat="1" applyFont="1" applyFill="1" applyBorder="1" applyAlignment="1">
      <alignment horizontal="right" vertical="center" wrapText="1"/>
    </xf>
    <xf numFmtId="2" fontId="13" fillId="2" borderId="30" xfId="0" applyNumberFormat="1" applyFont="1" applyFill="1" applyBorder="1" applyAlignment="1">
      <alignment horizontal="right" vertical="center" wrapText="1"/>
    </xf>
    <xf numFmtId="0" fontId="44" fillId="0" borderId="0" xfId="4" applyFont="1" applyFill="1"/>
    <xf numFmtId="0" fontId="45" fillId="0" borderId="34" xfId="1" applyFont="1" applyFill="1" applyBorder="1" applyAlignment="1"/>
    <xf numFmtId="0" fontId="45" fillId="0" borderId="24" xfId="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7" fillId="0" borderId="1" xfId="1" applyFont="1" applyFill="1" applyBorder="1" applyAlignment="1">
      <alignment horizontal="center" vertical="center" wrapText="1"/>
    </xf>
    <xf numFmtId="0" fontId="47" fillId="0" borderId="16" xfId="1" applyFont="1" applyFill="1" applyBorder="1" applyAlignment="1">
      <alignment horizontal="center" vertical="center" wrapText="1"/>
    </xf>
    <xf numFmtId="0" fontId="47" fillId="0" borderId="0" xfId="4" applyFont="1" applyFill="1" applyAlignment="1">
      <alignment vertical="center"/>
    </xf>
    <xf numFmtId="0" fontId="45" fillId="0" borderId="0" xfId="4" applyFont="1" applyFill="1" applyBorder="1" applyAlignment="1">
      <alignment horizontal="center" vertical="center"/>
    </xf>
    <xf numFmtId="0" fontId="45" fillId="0" borderId="10" xfId="1" applyFont="1" applyFill="1" applyBorder="1" applyAlignment="1">
      <alignment horizontal="center" vertical="center" wrapText="1"/>
    </xf>
    <xf numFmtId="0" fontId="49" fillId="0" borderId="2" xfId="1" applyFont="1" applyFill="1" applyBorder="1" applyAlignment="1">
      <alignment horizontal="center" vertical="center" wrapText="1"/>
    </xf>
    <xf numFmtId="0" fontId="48" fillId="0" borderId="0" xfId="4" applyFont="1" applyFill="1" applyAlignment="1">
      <alignment vertical="center"/>
    </xf>
    <xf numFmtId="0" fontId="44" fillId="0" borderId="0" xfId="4" applyFont="1" applyFill="1" applyAlignment="1">
      <alignment vertical="center"/>
    </xf>
    <xf numFmtId="0" fontId="45" fillId="0" borderId="1" xfId="4" applyFont="1" applyFill="1" applyBorder="1" applyAlignment="1">
      <alignment horizontal="center" vertical="center"/>
    </xf>
    <xf numFmtId="0" fontId="49" fillId="0" borderId="30" xfId="1" applyFont="1" applyFill="1" applyBorder="1" applyAlignment="1">
      <alignment horizontal="center" vertical="center" wrapText="1"/>
    </xf>
    <xf numFmtId="0" fontId="47" fillId="0" borderId="16" xfId="4" applyFont="1" applyFill="1" applyBorder="1" applyAlignment="1">
      <alignment vertical="center"/>
    </xf>
    <xf numFmtId="0" fontId="47" fillId="0" borderId="41" xfId="4" applyNumberFormat="1" applyFont="1" applyFill="1" applyBorder="1" applyAlignment="1">
      <alignment vertical="center" wrapText="1"/>
    </xf>
    <xf numFmtId="0" fontId="47" fillId="0" borderId="0" xfId="4" applyFont="1" applyFill="1"/>
    <xf numFmtId="0" fontId="47" fillId="0" borderId="0" xfId="0" applyFont="1" applyFill="1" applyBorder="1"/>
    <xf numFmtId="0" fontId="51" fillId="0" borderId="0" xfId="0" applyFont="1" applyFill="1" applyAlignment="1">
      <alignment horizontal="left" vertical="center"/>
    </xf>
    <xf numFmtId="0" fontId="51" fillId="0" borderId="0" xfId="0" applyFont="1" applyFill="1" applyAlignment="1">
      <alignment vertical="center"/>
    </xf>
    <xf numFmtId="0" fontId="51" fillId="0" borderId="0" xfId="0" applyFont="1" applyFill="1" applyAlignment="1">
      <alignment horizontal="right" vertical="center"/>
    </xf>
    <xf numFmtId="0" fontId="46" fillId="0" borderId="4"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0" xfId="0" quotePrefix="1" applyFont="1" applyFill="1" applyBorder="1" applyAlignment="1">
      <alignment horizontal="center" vertical="center" wrapText="1"/>
    </xf>
    <xf numFmtId="0" fontId="52" fillId="0" borderId="1" xfId="0" applyFont="1" applyFill="1" applyBorder="1" applyAlignment="1">
      <alignment horizontal="left" vertical="center"/>
    </xf>
    <xf numFmtId="0" fontId="52" fillId="0" borderId="1" xfId="0" applyFont="1" applyFill="1" applyBorder="1" applyAlignment="1">
      <alignment horizontal="center" vertical="center"/>
    </xf>
    <xf numFmtId="0" fontId="52" fillId="0" borderId="1" xfId="0" applyFont="1" applyFill="1" applyBorder="1" applyAlignment="1">
      <alignment vertical="center"/>
    </xf>
    <xf numFmtId="1" fontId="52" fillId="4" borderId="1" xfId="0" applyNumberFormat="1" applyFont="1" applyFill="1" applyBorder="1" applyAlignment="1">
      <alignment horizontal="center" vertical="center" wrapText="1"/>
    </xf>
    <xf numFmtId="1" fontId="52" fillId="0" borderId="1" xfId="0" applyNumberFormat="1" applyFont="1" applyFill="1" applyBorder="1" applyAlignment="1">
      <alignment horizontal="center" vertical="center" wrapText="1"/>
    </xf>
    <xf numFmtId="1" fontId="47" fillId="0" borderId="0" xfId="0" applyNumberFormat="1" applyFont="1" applyFill="1" applyBorder="1"/>
    <xf numFmtId="0" fontId="46" fillId="0" borderId="2" xfId="0" applyFont="1" applyFill="1" applyBorder="1" applyAlignment="1">
      <alignment horizontal="left" vertical="center"/>
    </xf>
    <xf numFmtId="0" fontId="46" fillId="0" borderId="2" xfId="0" applyFont="1" applyFill="1" applyBorder="1" applyAlignment="1">
      <alignment horizontal="center" vertical="center"/>
    </xf>
    <xf numFmtId="0" fontId="46" fillId="0" borderId="2" xfId="0" applyFont="1" applyFill="1" applyBorder="1" applyAlignment="1">
      <alignment vertical="center"/>
    </xf>
    <xf numFmtId="1" fontId="46" fillId="4" borderId="2" xfId="0" applyNumberFormat="1" applyFont="1" applyFill="1" applyBorder="1" applyAlignment="1">
      <alignment horizontal="center" vertical="center"/>
    </xf>
    <xf numFmtId="1" fontId="46" fillId="0" borderId="2" xfId="0" applyNumberFormat="1" applyFont="1" applyFill="1" applyBorder="1" applyAlignment="1">
      <alignment horizontal="center" vertical="center"/>
    </xf>
    <xf numFmtId="0" fontId="46" fillId="0" borderId="35" xfId="0" applyFont="1" applyFill="1" applyBorder="1" applyAlignment="1">
      <alignment horizontal="center" vertical="center"/>
    </xf>
    <xf numFmtId="0" fontId="46" fillId="0" borderId="43" xfId="0" applyFont="1" applyFill="1" applyBorder="1" applyAlignment="1">
      <alignment horizontal="left" vertical="center"/>
    </xf>
    <xf numFmtId="0" fontId="46" fillId="0" borderId="44" xfId="0" applyFont="1" applyFill="1" applyBorder="1" applyAlignment="1">
      <alignment horizontal="center" vertical="center"/>
    </xf>
    <xf numFmtId="0" fontId="46" fillId="0" borderId="16" xfId="0" applyFont="1" applyFill="1" applyBorder="1" applyAlignment="1">
      <alignment vertical="center"/>
    </xf>
    <xf numFmtId="1" fontId="46" fillId="4" borderId="16" xfId="0" applyNumberFormat="1" applyFont="1" applyFill="1" applyBorder="1" applyAlignment="1">
      <alignment horizontal="center" vertical="center"/>
    </xf>
    <xf numFmtId="1" fontId="46" fillId="0" borderId="16" xfId="0" applyNumberFormat="1" applyFont="1" applyFill="1" applyBorder="1" applyAlignment="1">
      <alignment horizontal="center" vertical="center"/>
    </xf>
    <xf numFmtId="0" fontId="46" fillId="0" borderId="7" xfId="0" applyFont="1" applyFill="1" applyBorder="1" applyAlignment="1">
      <alignment horizontal="center" vertical="center" wrapText="1"/>
    </xf>
    <xf numFmtId="1" fontId="45" fillId="0" borderId="0" xfId="0" applyNumberFormat="1" applyFont="1" applyFill="1" applyBorder="1" applyAlignment="1">
      <alignment vertical="center"/>
    </xf>
    <xf numFmtId="0" fontId="47" fillId="0" borderId="0" xfId="0" applyFont="1" applyFill="1" applyBorder="1" applyAlignment="1">
      <alignment vertical="center"/>
    </xf>
    <xf numFmtId="0" fontId="52" fillId="4" borderId="1" xfId="0" applyFont="1" applyFill="1" applyBorder="1" applyAlignment="1">
      <alignment horizontal="center" vertical="center"/>
    </xf>
    <xf numFmtId="1" fontId="52" fillId="4" borderId="1" xfId="0" applyNumberFormat="1" applyFont="1" applyFill="1" applyBorder="1" applyAlignment="1">
      <alignment horizontal="center" vertical="center"/>
    </xf>
    <xf numFmtId="1" fontId="52" fillId="4" borderId="8" xfId="0" applyNumberFormat="1" applyFont="1" applyFill="1" applyBorder="1" applyAlignment="1">
      <alignment horizontal="center" vertical="center"/>
    </xf>
    <xf numFmtId="1" fontId="45" fillId="0" borderId="0" xfId="0" applyNumberFormat="1" applyFont="1" applyFill="1" applyBorder="1" applyAlignment="1">
      <alignment horizontal="center" vertical="center"/>
    </xf>
    <xf numFmtId="0" fontId="46" fillId="4" borderId="2" xfId="0" applyFont="1" applyFill="1" applyBorder="1" applyAlignment="1">
      <alignment horizontal="center" vertical="center"/>
    </xf>
    <xf numFmtId="0" fontId="47" fillId="0" borderId="0" xfId="0" applyFont="1" applyFill="1" applyBorder="1" applyAlignment="1">
      <alignment horizontal="center" vertical="center"/>
    </xf>
    <xf numFmtId="0" fontId="45" fillId="0" borderId="0" xfId="0" applyFont="1" applyFill="1" applyBorder="1" applyAlignment="1">
      <alignment vertical="center"/>
    </xf>
    <xf numFmtId="16" fontId="45" fillId="0" borderId="0" xfId="0" quotePrefix="1" applyNumberFormat="1" applyFont="1" applyFill="1" applyBorder="1" applyAlignment="1">
      <alignment vertical="center"/>
    </xf>
    <xf numFmtId="0" fontId="45" fillId="0" borderId="0" xfId="0" applyFont="1" applyFill="1" applyBorder="1"/>
    <xf numFmtId="0" fontId="45" fillId="0" borderId="1" xfId="1" applyFont="1" applyFill="1" applyBorder="1" applyAlignment="1">
      <alignment horizontal="center" vertical="center" wrapText="1"/>
    </xf>
    <xf numFmtId="0" fontId="12" fillId="5" borderId="18" xfId="0" applyFont="1" applyFill="1" applyBorder="1" applyAlignment="1">
      <alignment horizontal="center"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Alignment="1">
      <alignment horizontal="center" vertical="center" wrapText="1"/>
    </xf>
    <xf numFmtId="2" fontId="13" fillId="2" borderId="10" xfId="0" applyNumberFormat="1" applyFont="1" applyFill="1" applyBorder="1" applyAlignment="1">
      <alignment horizontal="right" vertical="center" wrapText="1"/>
    </xf>
    <xf numFmtId="2" fontId="13" fillId="2" borderId="21" xfId="0"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2" borderId="10" xfId="0" applyNumberFormat="1" applyFont="1" applyFill="1" applyBorder="1" applyAlignment="1">
      <alignment horizontal="right" vertical="center" wrapText="1"/>
    </xf>
    <xf numFmtId="1" fontId="13" fillId="2" borderId="21" xfId="0" applyNumberFormat="1" applyFont="1" applyFill="1" applyBorder="1" applyAlignment="1">
      <alignment horizontal="right"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2" borderId="10" xfId="0" applyNumberFormat="1" applyFont="1" applyFill="1" applyBorder="1" applyAlignment="1">
      <alignment horizontal="right" vertical="center" wrapText="1"/>
    </xf>
    <xf numFmtId="164" fontId="13" fillId="2"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 fontId="13" fillId="0" borderId="1" xfId="0" applyNumberFormat="1" applyFont="1" applyBorder="1" applyAlignment="1">
      <alignmen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2" borderId="5" xfId="0" applyNumberFormat="1" applyFont="1" applyFill="1" applyBorder="1" applyAlignment="1">
      <alignment horizontal="right" vertical="center" wrapText="1"/>
    </xf>
    <xf numFmtId="2" fontId="13" fillId="2" borderId="13" xfId="0" applyNumberFormat="1" applyFont="1" applyFill="1" applyBorder="1" applyAlignment="1">
      <alignment horizontal="right" vertical="center" wrapText="1"/>
    </xf>
    <xf numFmtId="2" fontId="13" fillId="2" borderId="28" xfId="0"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53" fillId="0" borderId="31" xfId="0" applyFont="1" applyFill="1" applyBorder="1" applyAlignment="1">
      <alignment horizontal="left" vertical="center" wrapText="1"/>
    </xf>
    <xf numFmtId="0" fontId="53" fillId="0" borderId="32" xfId="0" applyFont="1" applyFill="1" applyBorder="1" applyAlignment="1">
      <alignment horizontal="left" vertical="center" wrapText="1"/>
    </xf>
    <xf numFmtId="0" fontId="53" fillId="0" borderId="33" xfId="0" applyFont="1" applyFill="1" applyBorder="1" applyAlignment="1">
      <alignment horizontal="left" vertical="center" wrapText="1"/>
    </xf>
    <xf numFmtId="0" fontId="50" fillId="0" borderId="0" xfId="0" applyFont="1" applyFill="1" applyAlignment="1">
      <alignment horizontal="center" vertical="center"/>
    </xf>
    <xf numFmtId="0" fontId="51" fillId="0" borderId="0" xfId="0" applyFont="1" applyFill="1" applyAlignment="1">
      <alignment horizontal="center" vertical="center" wrapText="1"/>
    </xf>
    <xf numFmtId="0" fontId="46" fillId="0" borderId="42" xfId="0" applyFont="1" applyFill="1" applyBorder="1" applyAlignment="1">
      <alignment horizontal="center" vertical="center"/>
    </xf>
    <xf numFmtId="0" fontId="46" fillId="0" borderId="35" xfId="0" applyFont="1" applyFill="1" applyBorder="1" applyAlignment="1">
      <alignment horizontal="center" vertical="center"/>
    </xf>
    <xf numFmtId="0" fontId="46" fillId="0" borderId="36" xfId="0" applyFont="1" applyFill="1" applyBorder="1" applyAlignment="1">
      <alignment horizontal="center" vertical="center"/>
    </xf>
    <xf numFmtId="0" fontId="46" fillId="3" borderId="9" xfId="0" applyFont="1" applyFill="1" applyBorder="1" applyAlignment="1">
      <alignment horizontal="center" vertical="center" wrapText="1"/>
    </xf>
    <xf numFmtId="0" fontId="46" fillId="3" borderId="39" xfId="0" applyFont="1" applyFill="1" applyBorder="1" applyAlignment="1">
      <alignment horizontal="center" vertical="center" wrapText="1"/>
    </xf>
    <xf numFmtId="0" fontId="43" fillId="0" borderId="31" xfId="1" applyFont="1" applyFill="1" applyBorder="1" applyAlignment="1">
      <alignment horizontal="center" vertical="center" wrapText="1"/>
    </xf>
    <xf numFmtId="0" fontId="43" fillId="0" borderId="32" xfId="1" applyFont="1" applyFill="1" applyBorder="1" applyAlignment="1">
      <alignment horizontal="center" vertical="center" wrapText="1"/>
    </xf>
    <xf numFmtId="0" fontId="43" fillId="0" borderId="33" xfId="1" applyFont="1" applyFill="1" applyBorder="1" applyAlignment="1">
      <alignment horizontal="center" vertical="center" wrapText="1"/>
    </xf>
    <xf numFmtId="0" fontId="46" fillId="0" borderId="25" xfId="1" applyFont="1" applyFill="1" applyBorder="1" applyAlignment="1">
      <alignment horizontal="center" vertical="center" wrapText="1"/>
    </xf>
    <xf numFmtId="0" fontId="46" fillId="0" borderId="26" xfId="1" applyFont="1" applyFill="1" applyBorder="1" applyAlignment="1">
      <alignment horizontal="center" vertical="center" wrapText="1"/>
    </xf>
    <xf numFmtId="0" fontId="46" fillId="0" borderId="27" xfId="1" applyFont="1" applyFill="1" applyBorder="1" applyAlignment="1">
      <alignment horizontal="center" vertical="center" wrapText="1"/>
    </xf>
    <xf numFmtId="0" fontId="45" fillId="0" borderId="3" xfId="1" applyFont="1" applyFill="1" applyBorder="1" applyAlignment="1">
      <alignment horizontal="center" vertical="center" wrapText="1"/>
    </xf>
    <xf numFmtId="0" fontId="45" fillId="0" borderId="5" xfId="1" applyFont="1" applyFill="1" applyBorder="1" applyAlignment="1">
      <alignment horizontal="center" vertical="center" wrapText="1"/>
    </xf>
    <xf numFmtId="0" fontId="45" fillId="0" borderId="4"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7" xfId="1" applyFont="1" applyFill="1" applyBorder="1" applyAlignment="1">
      <alignment horizontal="center" vertical="center" wrapText="1"/>
    </xf>
    <xf numFmtId="0" fontId="45" fillId="0" borderId="8" xfId="1" applyFont="1" applyFill="1" applyBorder="1" applyAlignment="1">
      <alignment horizontal="center" vertical="center" wrapText="1"/>
    </xf>
    <xf numFmtId="0" fontId="45" fillId="0" borderId="13" xfId="1" applyFont="1" applyFill="1" applyBorder="1" applyAlignment="1">
      <alignment horizontal="center" vertical="center" wrapText="1"/>
    </xf>
    <xf numFmtId="0" fontId="45" fillId="0" borderId="35" xfId="1" applyFont="1" applyFill="1" applyBorder="1" applyAlignment="1">
      <alignment horizontal="center" vertical="center" wrapText="1"/>
    </xf>
    <xf numFmtId="0" fontId="45" fillId="0" borderId="36" xfId="1" applyFont="1" applyFill="1" applyBorder="1" applyAlignment="1">
      <alignment horizontal="center" vertical="center" wrapText="1"/>
    </xf>
    <xf numFmtId="0" fontId="47" fillId="0" borderId="11" xfId="1" applyFont="1" applyFill="1" applyBorder="1" applyAlignment="1">
      <alignment horizontal="center" vertical="center" wrapText="1"/>
    </xf>
    <xf numFmtId="0" fontId="47" fillId="0" borderId="23" xfId="1" applyFont="1" applyFill="1" applyBorder="1" applyAlignment="1">
      <alignment horizontal="center" vertical="center" wrapText="1"/>
    </xf>
    <xf numFmtId="0" fontId="47" fillId="0" borderId="38" xfId="1" applyFont="1" applyFill="1" applyBorder="1" applyAlignment="1">
      <alignment horizontal="center" vertical="center" wrapText="1"/>
    </xf>
    <xf numFmtId="0" fontId="49" fillId="0" borderId="19" xfId="1" applyFont="1" applyFill="1" applyBorder="1" applyAlignment="1">
      <alignment horizontal="center" vertical="center" wrapText="1"/>
    </xf>
    <xf numFmtId="0" fontId="49" fillId="0" borderId="26" xfId="1" applyFont="1" applyFill="1" applyBorder="1" applyAlignment="1">
      <alignment horizontal="center" vertical="center" wrapText="1"/>
    </xf>
    <xf numFmtId="0" fontId="49" fillId="0" borderId="37" xfId="1" applyFont="1" applyFill="1" applyBorder="1" applyAlignment="1">
      <alignment horizontal="center" vertical="center" wrapText="1"/>
    </xf>
    <xf numFmtId="0" fontId="45" fillId="0" borderId="9" xfId="1" applyFont="1" applyFill="1" applyBorder="1" applyAlignment="1">
      <alignment horizontal="center" vertical="center" wrapText="1"/>
    </xf>
    <xf numFmtId="0" fontId="45" fillId="0" borderId="34" xfId="1" applyFont="1" applyFill="1" applyBorder="1" applyAlignment="1">
      <alignment horizontal="center" vertical="center" wrapText="1"/>
    </xf>
    <xf numFmtId="0" fontId="45" fillId="0" borderId="39" xfId="1" applyFont="1" applyFill="1" applyBorder="1" applyAlignment="1">
      <alignment horizontal="center" vertical="center" wrapText="1"/>
    </xf>
    <xf numFmtId="0" fontId="45" fillId="0" borderId="6" xfId="1" applyFont="1" applyFill="1" applyBorder="1" applyAlignment="1">
      <alignment horizontal="center" vertical="center" wrapText="1"/>
    </xf>
    <xf numFmtId="0" fontId="47" fillId="0" borderId="1" xfId="1" applyFont="1" applyFill="1" applyBorder="1" applyAlignment="1">
      <alignment horizontal="center" vertical="center"/>
    </xf>
    <xf numFmtId="2" fontId="47" fillId="0" borderId="1" xfId="1" applyNumberFormat="1" applyFont="1" applyFill="1" applyBorder="1" applyAlignment="1">
      <alignment horizontal="center" vertical="center" wrapText="1"/>
    </xf>
    <xf numFmtId="2" fontId="45" fillId="0" borderId="10" xfId="1" applyNumberFormat="1" applyFont="1" applyFill="1" applyBorder="1" applyAlignment="1">
      <alignment horizontal="center" vertical="center" wrapText="1"/>
    </xf>
    <xf numFmtId="0" fontId="54" fillId="0" borderId="26" xfId="4" applyFont="1" applyFill="1" applyBorder="1" applyAlignment="1">
      <alignment horizontal="center" vertical="center"/>
    </xf>
    <xf numFmtId="0" fontId="47" fillId="0" borderId="0" xfId="4" applyFont="1" applyFill="1" applyAlignment="1">
      <alignment horizontal="center" vertical="center"/>
    </xf>
    <xf numFmtId="2" fontId="45" fillId="0" borderId="1" xfId="1" applyNumberFormat="1" applyFont="1" applyFill="1" applyBorder="1" applyAlignment="1">
      <alignment horizontal="center" vertical="center" wrapText="1"/>
    </xf>
    <xf numFmtId="0" fontId="54" fillId="0" borderId="40" xfId="4" applyFont="1" applyFill="1" applyBorder="1" applyAlignment="1">
      <alignment horizontal="center" vertical="center"/>
    </xf>
    <xf numFmtId="0" fontId="54" fillId="0" borderId="2" xfId="4" applyFont="1" applyFill="1" applyBorder="1" applyAlignment="1">
      <alignment horizontal="center" vertical="center"/>
    </xf>
    <xf numFmtId="0" fontId="45" fillId="0" borderId="41" xfId="4" applyNumberFormat="1" applyFont="1" applyFill="1" applyBorder="1" applyAlignment="1">
      <alignment vertical="center" wrapText="1"/>
    </xf>
  </cellXfs>
  <cellStyles count="5">
    <cellStyle name="Normal" xfId="0" builtinId="0"/>
    <cellStyle name="Normal 2" xfId="1"/>
    <cellStyle name="Normal 3" xfId="4"/>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3" Type="http://schemas.openxmlformats.org/officeDocument/2006/relationships/worksheet" Target="worksheets/sheet3.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externalLink" Target="externalLinks/externalLink19.xml"/><Relationship Id="rId41"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Sheet2"/>
      <sheetName val="HTVR CO_"/>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zpF0001"/>
      <sheetName val="Name of Lines"/>
      <sheetName val="mpmla wise pp01_02"/>
      <sheetName val="R2-S1-mthws-prog"/>
      <sheetName val="mpmla wise pp0001"/>
      <sheetName val="Jotana"/>
      <sheetName val="ACN_PLN  _2_"/>
      <sheetName val="T_D COMP"/>
      <sheetName val="zp0001_MAR"/>
      <sheetName val="pdc Rc,Ag Shif"/>
      <sheetName val="SuvP_Ltg_Catwise"/>
      <sheetName val="PP_Ltg_Catwise"/>
      <sheetName val="PP_Ind_Catwise "/>
      <sheetName val="Paid pending"/>
      <sheetName val="PRO_39_C"/>
      <sheetName val="SUM-04-05"/>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56"/>
  <sheetViews>
    <sheetView view="pageBreakPreview" topLeftCell="A13" zoomScale="70" zoomScaleNormal="70" zoomScaleSheetLayoutView="70" workbookViewId="0">
      <selection activeCell="D34" sqref="D34"/>
    </sheetView>
  </sheetViews>
  <sheetFormatPr defaultColWidth="9.140625" defaultRowHeight="12.75" x14ac:dyDescent="0.2"/>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x14ac:dyDescent="0.2">
      <c r="I2" s="86" t="s">
        <v>66</v>
      </c>
    </row>
    <row r="5" spans="1:9" ht="37.5" x14ac:dyDescent="0.6">
      <c r="A5" s="329" t="s">
        <v>0</v>
      </c>
      <c r="B5" s="329"/>
      <c r="C5" s="329"/>
      <c r="D5" s="329"/>
      <c r="E5" s="329"/>
      <c r="F5" s="329"/>
      <c r="G5" s="329"/>
      <c r="H5" s="329"/>
      <c r="I5" s="329"/>
    </row>
    <row r="6" spans="1:9" ht="18" customHeight="1" x14ac:dyDescent="0.4">
      <c r="A6" s="87"/>
      <c r="B6" s="87"/>
      <c r="C6" s="87"/>
      <c r="D6" s="87"/>
      <c r="E6" s="87"/>
    </row>
    <row r="8" spans="1:9" ht="30" x14ac:dyDescent="0.2">
      <c r="A8" s="330" t="s">
        <v>40</v>
      </c>
      <c r="B8" s="330"/>
      <c r="C8" s="330"/>
      <c r="D8" s="330"/>
      <c r="E8" s="330"/>
      <c r="F8" s="330"/>
      <c r="G8" s="330"/>
      <c r="H8" s="330"/>
      <c r="I8" s="330"/>
    </row>
    <row r="10" spans="1:9" ht="30" x14ac:dyDescent="0.2">
      <c r="A10" s="330" t="s">
        <v>65</v>
      </c>
      <c r="B10" s="330"/>
      <c r="C10" s="330"/>
      <c r="D10" s="330"/>
      <c r="E10" s="330"/>
      <c r="F10" s="330"/>
      <c r="G10" s="330"/>
      <c r="H10" s="330"/>
      <c r="I10" s="330"/>
    </row>
    <row r="11" spans="1:9" ht="13.5" thickBot="1" x14ac:dyDescent="0.25"/>
    <row r="12" spans="1:9" ht="21.6" customHeight="1" x14ac:dyDescent="0.2">
      <c r="A12" s="88"/>
      <c r="B12" s="89"/>
      <c r="C12" s="89"/>
      <c r="D12" s="337" t="s">
        <v>16</v>
      </c>
      <c r="E12" s="337"/>
      <c r="F12" s="337" t="s">
        <v>64</v>
      </c>
      <c r="G12" s="337"/>
      <c r="H12" s="337" t="s">
        <v>17</v>
      </c>
      <c r="I12" s="338"/>
    </row>
    <row r="13" spans="1:9" ht="21.6" customHeight="1" x14ac:dyDescent="0.2">
      <c r="A13" s="90"/>
      <c r="B13" s="49"/>
      <c r="C13" s="49"/>
      <c r="D13" s="49" t="s">
        <v>14</v>
      </c>
      <c r="E13" s="49" t="s">
        <v>15</v>
      </c>
      <c r="F13" s="49" t="s">
        <v>14</v>
      </c>
      <c r="G13" s="49" t="s">
        <v>15</v>
      </c>
      <c r="H13" s="336" t="s">
        <v>14</v>
      </c>
      <c r="I13" s="331" t="s">
        <v>15</v>
      </c>
    </row>
    <row r="14" spans="1:9" ht="26.25" customHeight="1" x14ac:dyDescent="0.2">
      <c r="A14" s="90"/>
      <c r="B14" s="49"/>
      <c r="C14" s="49"/>
      <c r="D14" s="336" t="s">
        <v>233</v>
      </c>
      <c r="E14" s="336"/>
      <c r="F14" s="336" t="s">
        <v>231</v>
      </c>
      <c r="G14" s="336"/>
      <c r="H14" s="336"/>
      <c r="I14" s="331"/>
    </row>
    <row r="15" spans="1:9" ht="24" customHeight="1" x14ac:dyDescent="0.2">
      <c r="A15" s="90"/>
      <c r="B15" s="49"/>
      <c r="C15" s="49"/>
      <c r="D15" s="334"/>
      <c r="E15" s="335"/>
      <c r="F15" s="332"/>
      <c r="G15" s="333"/>
      <c r="H15" s="173"/>
      <c r="I15" s="162"/>
    </row>
    <row r="16" spans="1:9" ht="21.6" customHeight="1" x14ac:dyDescent="0.2">
      <c r="A16" s="90" t="s">
        <v>61</v>
      </c>
      <c r="B16" s="92" t="s">
        <v>45</v>
      </c>
      <c r="C16" s="49"/>
      <c r="D16" s="160"/>
      <c r="E16" s="160"/>
      <c r="F16" s="152"/>
      <c r="G16" s="152"/>
      <c r="H16" s="173"/>
      <c r="I16" s="162"/>
    </row>
    <row r="17" spans="1:11" ht="21.6" customHeight="1" x14ac:dyDescent="0.2">
      <c r="A17" s="90">
        <v>1</v>
      </c>
      <c r="B17" s="92" t="s">
        <v>120</v>
      </c>
      <c r="C17" s="49" t="s">
        <v>59</v>
      </c>
      <c r="D17" s="326">
        <f>+E17-4086.41</f>
        <v>3699.76</v>
      </c>
      <c r="E17" s="326">
        <v>7786.17</v>
      </c>
      <c r="F17" s="326">
        <v>3607.95</v>
      </c>
      <c r="G17" s="326">
        <v>7710</v>
      </c>
      <c r="H17" s="346">
        <f>(D17-F17)/F17</f>
        <v>2.5446583239790019E-2</v>
      </c>
      <c r="I17" s="349">
        <f>(E17-G17)/G17</f>
        <v>9.879377431906625E-3</v>
      </c>
    </row>
    <row r="18" spans="1:11" ht="21.6" customHeight="1" x14ac:dyDescent="0.2">
      <c r="A18" s="90">
        <v>2</v>
      </c>
      <c r="B18" s="92" t="s">
        <v>108</v>
      </c>
      <c r="C18" s="49" t="s">
        <v>59</v>
      </c>
      <c r="D18" s="327"/>
      <c r="E18" s="327"/>
      <c r="F18" s="327"/>
      <c r="G18" s="327"/>
      <c r="H18" s="348"/>
      <c r="I18" s="351"/>
      <c r="J18" s="213"/>
      <c r="K18" s="214"/>
    </row>
    <row r="19" spans="1:11" ht="21.6" customHeight="1" x14ac:dyDescent="0.2">
      <c r="A19" s="90">
        <v>3</v>
      </c>
      <c r="B19" s="92" t="s">
        <v>110</v>
      </c>
      <c r="C19" s="49" t="s">
        <v>59</v>
      </c>
      <c r="D19" s="328"/>
      <c r="E19" s="328"/>
      <c r="F19" s="328"/>
      <c r="G19" s="328"/>
      <c r="H19" s="347"/>
      <c r="I19" s="350"/>
    </row>
    <row r="20" spans="1:11" ht="21.6" customHeight="1" x14ac:dyDescent="0.2">
      <c r="A20" s="90"/>
      <c r="B20" s="92" t="s">
        <v>111</v>
      </c>
      <c r="C20" s="49" t="s">
        <v>59</v>
      </c>
      <c r="D20" s="20"/>
      <c r="E20" s="20"/>
      <c r="F20" s="20"/>
      <c r="G20" s="20"/>
      <c r="H20" s="174"/>
      <c r="I20" s="175"/>
    </row>
    <row r="21" spans="1:11" ht="21.6" customHeight="1" x14ac:dyDescent="0.2">
      <c r="A21" s="90"/>
      <c r="B21" s="92" t="s">
        <v>112</v>
      </c>
      <c r="C21" s="49" t="s">
        <v>59</v>
      </c>
      <c r="D21" s="20"/>
      <c r="E21" s="20"/>
      <c r="F21" s="20"/>
      <c r="G21" s="20"/>
      <c r="H21" s="174"/>
      <c r="I21" s="175"/>
    </row>
    <row r="22" spans="1:11" ht="21.6" customHeight="1" x14ac:dyDescent="0.2">
      <c r="A22" s="90"/>
      <c r="B22" s="92" t="s">
        <v>46</v>
      </c>
      <c r="C22" s="49" t="s">
        <v>59</v>
      </c>
      <c r="D22" s="170">
        <f>+D17+D20+D21</f>
        <v>3699.76</v>
      </c>
      <c r="E22" s="170">
        <f>+E17+E20+E21</f>
        <v>7786.17</v>
      </c>
      <c r="F22" s="202">
        <f>+F17+F20+F21</f>
        <v>3607.95</v>
      </c>
      <c r="G22" s="202">
        <f>+G17+G20+G21</f>
        <v>7710</v>
      </c>
      <c r="H22" s="172">
        <f>(D22-F22)/F22</f>
        <v>2.5446583239790019E-2</v>
      </c>
      <c r="I22" s="176">
        <f>(E22-G22)/G22</f>
        <v>9.879377431906625E-3</v>
      </c>
    </row>
    <row r="23" spans="1:11" ht="21.6" customHeight="1" x14ac:dyDescent="0.2">
      <c r="A23" s="90"/>
      <c r="B23" s="92"/>
      <c r="C23" s="49"/>
      <c r="D23" s="20"/>
      <c r="E23" s="20"/>
      <c r="F23" s="20"/>
      <c r="G23" s="20"/>
      <c r="H23" s="174"/>
      <c r="I23" s="175"/>
    </row>
    <row r="24" spans="1:11" ht="21.6" customHeight="1" x14ac:dyDescent="0.2">
      <c r="A24" s="90" t="s">
        <v>62</v>
      </c>
      <c r="B24" s="92" t="s">
        <v>47</v>
      </c>
      <c r="C24" s="49"/>
      <c r="D24" s="20"/>
      <c r="E24" s="20"/>
      <c r="F24" s="20"/>
      <c r="G24" s="20"/>
      <c r="H24" s="174"/>
      <c r="I24" s="175"/>
    </row>
    <row r="25" spans="1:11" ht="21.6" customHeight="1" x14ac:dyDescent="0.2">
      <c r="A25" s="90">
        <v>1</v>
      </c>
      <c r="B25" s="92" t="s">
        <v>48</v>
      </c>
      <c r="C25" s="49" t="s">
        <v>59</v>
      </c>
      <c r="D25" s="170">
        <f>+D17</f>
        <v>3699.76</v>
      </c>
      <c r="E25" s="170">
        <f>+E22</f>
        <v>7786.17</v>
      </c>
      <c r="F25" s="202">
        <v>3607.95</v>
      </c>
      <c r="G25" s="202">
        <v>7710</v>
      </c>
      <c r="H25" s="172">
        <f t="shared" ref="H25:I37" si="0">(D25-F25)/F25</f>
        <v>2.5446583239790019E-2</v>
      </c>
      <c r="I25" s="176">
        <f t="shared" si="0"/>
        <v>9.879377431906625E-3</v>
      </c>
    </row>
    <row r="26" spans="1:11" ht="21.6" customHeight="1" x14ac:dyDescent="0.2">
      <c r="A26" s="90">
        <v>2</v>
      </c>
      <c r="B26" s="92" t="s">
        <v>49</v>
      </c>
      <c r="C26" s="49" t="s">
        <v>59</v>
      </c>
      <c r="D26" s="170">
        <f>+D25</f>
        <v>3699.76</v>
      </c>
      <c r="E26" s="170">
        <f>+E25</f>
        <v>7786.17</v>
      </c>
      <c r="F26" s="202">
        <v>3607.95</v>
      </c>
      <c r="G26" s="202">
        <v>7710</v>
      </c>
      <c r="H26" s="172">
        <f t="shared" si="0"/>
        <v>2.5446583239790019E-2</v>
      </c>
      <c r="I26" s="176">
        <f t="shared" si="0"/>
        <v>9.879377431906625E-3</v>
      </c>
    </row>
    <row r="27" spans="1:11" ht="21.6" customHeight="1" x14ac:dyDescent="0.2">
      <c r="A27" s="90">
        <v>3</v>
      </c>
      <c r="B27" s="92" t="s">
        <v>109</v>
      </c>
      <c r="C27" s="49" t="s">
        <v>59</v>
      </c>
      <c r="D27" s="170">
        <f>+E27-3571.94</f>
        <v>3200.9259999999999</v>
      </c>
      <c r="E27" s="170">
        <v>6772.866</v>
      </c>
      <c r="F27" s="202">
        <v>3175.26</v>
      </c>
      <c r="G27" s="202">
        <v>6589</v>
      </c>
      <c r="H27" s="172">
        <f t="shared" si="0"/>
        <v>8.0831176029678552E-3</v>
      </c>
      <c r="I27" s="176">
        <f t="shared" si="0"/>
        <v>2.7904993170435571E-2</v>
      </c>
    </row>
    <row r="28" spans="1:11" ht="21.6" customHeight="1" x14ac:dyDescent="0.2">
      <c r="A28" s="90">
        <v>4</v>
      </c>
      <c r="B28" s="92" t="s">
        <v>113</v>
      </c>
      <c r="C28" s="49" t="s">
        <v>59</v>
      </c>
      <c r="D28" s="170">
        <f>+D26-D27</f>
        <v>498.83400000000029</v>
      </c>
      <c r="E28" s="170">
        <f>+E26-E27</f>
        <v>1013.3040000000001</v>
      </c>
      <c r="F28" s="202">
        <v>432.6899999999996</v>
      </c>
      <c r="G28" s="202">
        <v>1121</v>
      </c>
      <c r="H28" s="172">
        <f t="shared" si="0"/>
        <v>0.15286694862372771</v>
      </c>
      <c r="I28" s="172">
        <f t="shared" si="0"/>
        <v>-9.6071364852809912E-2</v>
      </c>
    </row>
    <row r="29" spans="1:11" ht="21.6" customHeight="1" x14ac:dyDescent="0.2">
      <c r="A29" s="90">
        <v>5</v>
      </c>
      <c r="B29" s="92" t="s">
        <v>50</v>
      </c>
      <c r="C29" s="49" t="s">
        <v>32</v>
      </c>
      <c r="D29" s="171">
        <f>+(D28/D26)</f>
        <v>0.13482874564836644</v>
      </c>
      <c r="E29" s="171">
        <f>+(E28/E26)</f>
        <v>0.13014152015689359</v>
      </c>
      <c r="F29" s="228">
        <v>0.11992682825427171</v>
      </c>
      <c r="G29" s="228">
        <v>0.14539559014267187</v>
      </c>
      <c r="H29" s="172">
        <f>D29-F29</f>
        <v>1.490191739409473E-2</v>
      </c>
      <c r="I29" s="172">
        <f>E29-G29</f>
        <v>-1.5254069985778274E-2</v>
      </c>
    </row>
    <row r="30" spans="1:11" ht="21.6" customHeight="1" x14ac:dyDescent="0.2">
      <c r="A30" s="90"/>
      <c r="B30" s="92"/>
      <c r="C30" s="49"/>
      <c r="D30" s="20"/>
      <c r="E30" s="20"/>
      <c r="F30" s="202"/>
      <c r="G30" s="202"/>
      <c r="H30" s="172"/>
      <c r="I30" s="176"/>
    </row>
    <row r="31" spans="1:11" ht="21.6" customHeight="1" x14ac:dyDescent="0.2">
      <c r="A31" s="90" t="s">
        <v>63</v>
      </c>
      <c r="B31" s="92" t="s">
        <v>51</v>
      </c>
      <c r="C31" s="49"/>
      <c r="D31" s="20"/>
      <c r="E31" s="20"/>
      <c r="F31" s="202"/>
      <c r="G31" s="202"/>
      <c r="H31" s="172"/>
      <c r="I31" s="176"/>
    </row>
    <row r="32" spans="1:11" ht="21.6" customHeight="1" x14ac:dyDescent="0.2">
      <c r="A32" s="90">
        <v>1</v>
      </c>
      <c r="B32" s="92" t="s">
        <v>52</v>
      </c>
      <c r="C32" s="344" t="s">
        <v>60</v>
      </c>
      <c r="D32" s="340">
        <f>+E32-2845.04</f>
        <v>2918.1499999999996</v>
      </c>
      <c r="E32" s="340">
        <f>+'SHEET-5'!E25+85.67+97.62+103.55+109.75+103.97+101.65</f>
        <v>5763.19</v>
      </c>
      <c r="F32" s="326">
        <v>2223.6200000000003</v>
      </c>
      <c r="G32" s="326">
        <v>4409.76</v>
      </c>
      <c r="H32" s="346">
        <f t="shared" si="0"/>
        <v>0.31234203685881545</v>
      </c>
      <c r="I32" s="349">
        <f t="shared" si="0"/>
        <v>0.30691692971953105</v>
      </c>
    </row>
    <row r="33" spans="1:9" ht="21.6" customHeight="1" x14ac:dyDescent="0.2">
      <c r="A33" s="90">
        <v>2</v>
      </c>
      <c r="B33" s="92" t="s">
        <v>53</v>
      </c>
      <c r="C33" s="345"/>
      <c r="D33" s="341"/>
      <c r="E33" s="341"/>
      <c r="F33" s="328"/>
      <c r="G33" s="328"/>
      <c r="H33" s="347"/>
      <c r="I33" s="350"/>
    </row>
    <row r="34" spans="1:9" ht="21.6" customHeight="1" x14ac:dyDescent="0.2">
      <c r="A34" s="90">
        <v>3</v>
      </c>
      <c r="B34" s="92" t="s">
        <v>54</v>
      </c>
      <c r="C34" s="49" t="s">
        <v>60</v>
      </c>
      <c r="D34" s="170">
        <f>+D32</f>
        <v>2918.1499999999996</v>
      </c>
      <c r="E34" s="258">
        <f>+E32</f>
        <v>5763.19</v>
      </c>
      <c r="F34" s="202">
        <f>+F32</f>
        <v>2223.6200000000003</v>
      </c>
      <c r="G34" s="202">
        <f>+G32</f>
        <v>4409.76</v>
      </c>
      <c r="H34" s="172">
        <f t="shared" si="0"/>
        <v>0.31234203685881545</v>
      </c>
      <c r="I34" s="176">
        <f t="shared" si="0"/>
        <v>0.30691692971953105</v>
      </c>
    </row>
    <row r="35" spans="1:9" ht="21.6" customHeight="1" x14ac:dyDescent="0.2">
      <c r="A35" s="90">
        <v>4</v>
      </c>
      <c r="B35" s="92" t="s">
        <v>55</v>
      </c>
      <c r="C35" s="344" t="s">
        <v>60</v>
      </c>
      <c r="D35" s="342">
        <f>+E35-2697.96</f>
        <v>2871.0104969999993</v>
      </c>
      <c r="E35" s="340">
        <f>+E34*96.63%</f>
        <v>5568.9704969999993</v>
      </c>
      <c r="F35" s="342">
        <v>2154.9101420000002</v>
      </c>
      <c r="G35" s="342">
        <v>4264.2379200000005</v>
      </c>
      <c r="H35" s="346">
        <f t="shared" si="0"/>
        <v>0.33231100501266242</v>
      </c>
      <c r="I35" s="349">
        <f t="shared" si="0"/>
        <v>0.30597086782624894</v>
      </c>
    </row>
    <row r="36" spans="1:9" ht="21.6" customHeight="1" x14ac:dyDescent="0.2">
      <c r="A36" s="90">
        <v>5</v>
      </c>
      <c r="B36" s="92" t="s">
        <v>56</v>
      </c>
      <c r="C36" s="345"/>
      <c r="D36" s="343"/>
      <c r="E36" s="341"/>
      <c r="F36" s="343"/>
      <c r="G36" s="343"/>
      <c r="H36" s="347"/>
      <c r="I36" s="350"/>
    </row>
    <row r="37" spans="1:9" ht="21.6" customHeight="1" x14ac:dyDescent="0.2">
      <c r="A37" s="90">
        <v>6</v>
      </c>
      <c r="B37" s="92" t="s">
        <v>57</v>
      </c>
      <c r="C37" s="49" t="s">
        <v>60</v>
      </c>
      <c r="D37" s="205">
        <f>+D35</f>
        <v>2871.0104969999993</v>
      </c>
      <c r="E37" s="258">
        <f>+E35</f>
        <v>5568.9704969999993</v>
      </c>
      <c r="F37" s="202">
        <f>+F35</f>
        <v>2154.9101420000002</v>
      </c>
      <c r="G37" s="202">
        <f>+G35</f>
        <v>4264.2379200000005</v>
      </c>
      <c r="H37" s="172">
        <f t="shared" si="0"/>
        <v>0.33231100501266242</v>
      </c>
      <c r="I37" s="176">
        <f t="shared" si="0"/>
        <v>0.30597086782624894</v>
      </c>
    </row>
    <row r="38" spans="1:9" ht="21.6" customHeight="1" x14ac:dyDescent="0.2">
      <c r="A38" s="90">
        <v>7</v>
      </c>
      <c r="B38" s="92" t="s">
        <v>58</v>
      </c>
      <c r="C38" s="49" t="s">
        <v>32</v>
      </c>
      <c r="D38" s="206">
        <f>+D37/D34</f>
        <v>0.98384610009766449</v>
      </c>
      <c r="E38" s="206">
        <f>+E37/E34</f>
        <v>0.96629999999999994</v>
      </c>
      <c r="F38" s="197">
        <f t="shared" ref="F38:G38" si="1">F37/F34</f>
        <v>0.96909999999999996</v>
      </c>
      <c r="G38" s="197">
        <f t="shared" si="1"/>
        <v>0.96700000000000008</v>
      </c>
      <c r="H38" s="172">
        <f>D38-F38</f>
        <v>1.4746100097664527E-2</v>
      </c>
      <c r="I38" s="172">
        <f>E38-G38</f>
        <v>-7.0000000000014495E-4</v>
      </c>
    </row>
    <row r="39" spans="1:9" ht="21.6" customHeight="1" thickBot="1" x14ac:dyDescent="0.25">
      <c r="A39" s="94"/>
      <c r="B39" s="95"/>
      <c r="C39" s="21"/>
      <c r="D39" s="240"/>
      <c r="E39" s="240"/>
      <c r="F39" s="21"/>
      <c r="G39" s="21"/>
      <c r="H39" s="161"/>
      <c r="I39" s="163"/>
    </row>
    <row r="40" spans="1:9" ht="18" x14ac:dyDescent="0.2">
      <c r="F40" s="96"/>
      <c r="G40" s="96"/>
      <c r="H40" s="5"/>
      <c r="I40" s="5"/>
    </row>
    <row r="42" spans="1:9" x14ac:dyDescent="0.2">
      <c r="E42" s="207"/>
    </row>
    <row r="43" spans="1:9" ht="41.25" customHeight="1" x14ac:dyDescent="0.3">
      <c r="A43" s="339"/>
      <c r="B43" s="339"/>
      <c r="E43" s="24"/>
      <c r="F43" s="218"/>
    </row>
    <row r="47" spans="1:9" ht="18" x14ac:dyDescent="0.25">
      <c r="D47" s="189"/>
      <c r="E47" s="189"/>
      <c r="F47" s="217"/>
    </row>
    <row r="48" spans="1:9" ht="20.25" x14ac:dyDescent="0.3">
      <c r="F48" s="218"/>
    </row>
    <row r="56" spans="4:4" x14ac:dyDescent="0.2">
      <c r="D56" s="97"/>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2" type="noConversion"/>
  <printOptions horizontalCentered="1" verticalCentered="1"/>
  <pageMargins left="0.25" right="0.25" top="0.75" bottom="0.25" header="0.5" footer="0.5"/>
  <pageSetup paperSize="9" scale="56"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topLeftCell="A7" zoomScale="60" zoomScaleNormal="50" workbookViewId="0">
      <selection activeCell="D26" sqref="D26"/>
    </sheetView>
  </sheetViews>
  <sheetFormatPr defaultColWidth="9.140625" defaultRowHeight="12.75" x14ac:dyDescent="0.2"/>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x14ac:dyDescent="0.2">
      <c r="I2" s="86" t="s">
        <v>78</v>
      </c>
    </row>
    <row r="5" spans="1:9" ht="34.5" x14ac:dyDescent="0.55000000000000004">
      <c r="A5" s="352" t="s">
        <v>0</v>
      </c>
      <c r="B5" s="352"/>
      <c r="C5" s="352"/>
      <c r="D5" s="352"/>
      <c r="E5" s="352"/>
      <c r="F5" s="352"/>
      <c r="G5" s="352"/>
      <c r="H5" s="352"/>
      <c r="I5" s="352"/>
    </row>
    <row r="6" spans="1:9" ht="18" customHeight="1" x14ac:dyDescent="0.4">
      <c r="A6" s="87"/>
      <c r="B6" s="87"/>
      <c r="C6" s="87"/>
      <c r="D6" s="87"/>
      <c r="E6" s="87"/>
    </row>
    <row r="8" spans="1:9" ht="30" x14ac:dyDescent="0.2">
      <c r="A8" s="330" t="s">
        <v>77</v>
      </c>
      <c r="B8" s="330"/>
      <c r="C8" s="330"/>
      <c r="D8" s="330"/>
      <c r="E8" s="330"/>
      <c r="F8" s="330"/>
      <c r="G8" s="330"/>
      <c r="H8" s="330"/>
      <c r="I8" s="330"/>
    </row>
    <row r="10" spans="1:9" ht="30" x14ac:dyDescent="0.2">
      <c r="A10" s="330" t="s">
        <v>76</v>
      </c>
      <c r="B10" s="330"/>
      <c r="C10" s="330"/>
      <c r="D10" s="330"/>
      <c r="E10" s="330"/>
      <c r="F10" s="330"/>
      <c r="G10" s="330"/>
      <c r="H10" s="330"/>
      <c r="I10" s="330"/>
    </row>
    <row r="11" spans="1:9" ht="13.5" thickBot="1" x14ac:dyDescent="0.25"/>
    <row r="12" spans="1:9" ht="24" customHeight="1" x14ac:dyDescent="0.2">
      <c r="A12" s="88"/>
      <c r="B12" s="89"/>
      <c r="C12" s="89"/>
      <c r="D12" s="337" t="s">
        <v>16</v>
      </c>
      <c r="E12" s="337"/>
      <c r="F12" s="337" t="s">
        <v>64</v>
      </c>
      <c r="G12" s="337"/>
      <c r="H12" s="353" t="s">
        <v>17</v>
      </c>
      <c r="I12" s="338"/>
    </row>
    <row r="13" spans="1:9" ht="24" customHeight="1" x14ac:dyDescent="0.2">
      <c r="A13" s="90"/>
      <c r="B13" s="49"/>
      <c r="C13" s="49"/>
      <c r="D13" s="49" t="s">
        <v>14</v>
      </c>
      <c r="E13" s="49" t="s">
        <v>15</v>
      </c>
      <c r="F13" s="49" t="s">
        <v>14</v>
      </c>
      <c r="G13" s="49" t="s">
        <v>15</v>
      </c>
      <c r="H13" s="336" t="s">
        <v>14</v>
      </c>
      <c r="I13" s="354" t="s">
        <v>15</v>
      </c>
    </row>
    <row r="14" spans="1:9" ht="33" customHeight="1" x14ac:dyDescent="0.2">
      <c r="A14" s="90"/>
      <c r="B14" s="49"/>
      <c r="C14" s="49"/>
      <c r="D14" s="336" t="str">
        <f>+'SHEET-1'!D14:E14</f>
        <v>July-2023 to Sept-2023</v>
      </c>
      <c r="E14" s="336"/>
      <c r="F14" s="336" t="str">
        <f>+'SHEET-1'!F14:G14</f>
        <v>July-2022 to Sept-2022</v>
      </c>
      <c r="G14" s="336"/>
      <c r="H14" s="336"/>
      <c r="I14" s="354"/>
    </row>
    <row r="15" spans="1:9" ht="24" customHeight="1" x14ac:dyDescent="0.2">
      <c r="A15" s="90" t="s">
        <v>61</v>
      </c>
      <c r="B15" s="49" t="s">
        <v>74</v>
      </c>
      <c r="C15" s="49"/>
      <c r="D15" s="166"/>
      <c r="E15" s="166"/>
      <c r="F15" s="166"/>
      <c r="G15" s="166"/>
      <c r="H15" s="166"/>
      <c r="I15" s="167"/>
    </row>
    <row r="16" spans="1:9" ht="24" customHeight="1" x14ac:dyDescent="0.2">
      <c r="A16" s="90">
        <v>1</v>
      </c>
      <c r="B16" s="92" t="s">
        <v>121</v>
      </c>
      <c r="C16" s="49" t="s">
        <v>75</v>
      </c>
      <c r="D16" s="191">
        <f>ROUND(+('SHEET-3'!D15/'SHEET-1'!D22)*10,2)</f>
        <v>6.35</v>
      </c>
      <c r="E16" s="170">
        <v>6.36</v>
      </c>
      <c r="F16" s="191">
        <v>6.26</v>
      </c>
      <c r="G16" s="191">
        <v>5.57</v>
      </c>
      <c r="H16" s="171">
        <f>(D16-F16)/F16</f>
        <v>1.43769968051118E-2</v>
      </c>
      <c r="I16" s="169">
        <f>(E16-G16)/G16</f>
        <v>0.14183123877917414</v>
      </c>
    </row>
    <row r="17" spans="1:12" ht="24" customHeight="1" x14ac:dyDescent="0.2">
      <c r="A17" s="90">
        <v>2</v>
      </c>
      <c r="B17" s="92" t="s">
        <v>67</v>
      </c>
      <c r="C17" s="49" t="s">
        <v>75</v>
      </c>
      <c r="D17" s="170"/>
      <c r="E17" s="170"/>
      <c r="F17" s="197"/>
      <c r="G17" s="170"/>
      <c r="H17" s="20"/>
      <c r="I17" s="181"/>
    </row>
    <row r="18" spans="1:12" ht="24" customHeight="1" x14ac:dyDescent="0.2">
      <c r="A18" s="90">
        <v>3</v>
      </c>
      <c r="B18" s="92" t="s">
        <v>68</v>
      </c>
      <c r="C18" s="49" t="s">
        <v>75</v>
      </c>
      <c r="D18" s="170"/>
      <c r="E18" s="170"/>
      <c r="F18" s="170"/>
      <c r="G18" s="170"/>
      <c r="H18" s="20"/>
      <c r="I18" s="181"/>
    </row>
    <row r="19" spans="1:12" ht="24" customHeight="1" x14ac:dyDescent="0.2">
      <c r="A19" s="90">
        <v>4</v>
      </c>
      <c r="B19" s="92" t="s">
        <v>69</v>
      </c>
      <c r="C19" s="49" t="s">
        <v>75</v>
      </c>
      <c r="D19" s="170"/>
      <c r="E19" s="170"/>
      <c r="F19" s="170"/>
      <c r="G19" s="170"/>
      <c r="H19" s="20"/>
      <c r="I19" s="181"/>
    </row>
    <row r="20" spans="1:12" ht="24" customHeight="1" x14ac:dyDescent="0.2">
      <c r="A20" s="90">
        <v>5</v>
      </c>
      <c r="B20" s="92" t="s">
        <v>70</v>
      </c>
      <c r="C20" s="49" t="s">
        <v>75</v>
      </c>
      <c r="D20" s="170"/>
      <c r="E20" s="170"/>
      <c r="F20" s="170"/>
      <c r="G20" s="170"/>
      <c r="H20" s="20"/>
      <c r="I20" s="181"/>
    </row>
    <row r="21" spans="1:12" ht="28.5" customHeight="1" x14ac:dyDescent="0.2">
      <c r="A21" s="90">
        <v>6</v>
      </c>
      <c r="B21" s="92" t="s">
        <v>226</v>
      </c>
      <c r="C21" s="49" t="s">
        <v>75</v>
      </c>
      <c r="D21" s="170">
        <f>ROUND(+('SHEET-3'!D23/'SHEET-1'!D27)*10,2)</f>
        <v>8.25</v>
      </c>
      <c r="E21" s="191">
        <f>ROUND(+('SHEET-3'!E23/'SHEET-1'!E27)*10,2)</f>
        <v>7.8</v>
      </c>
      <c r="F21" s="191">
        <v>8.02</v>
      </c>
      <c r="G21" s="191">
        <v>7.37</v>
      </c>
      <c r="H21" s="171">
        <f>(D21-F21)/F21</f>
        <v>2.8678304239401552E-2</v>
      </c>
      <c r="I21" s="169">
        <f>(E21-G21)/G21</f>
        <v>5.8344640434192636E-2</v>
      </c>
    </row>
    <row r="22" spans="1:12" ht="24" customHeight="1" x14ac:dyDescent="0.2">
      <c r="A22" s="90"/>
      <c r="B22" s="49"/>
      <c r="C22" s="49"/>
      <c r="D22" s="170"/>
      <c r="E22" s="170"/>
      <c r="F22" s="170"/>
      <c r="G22" s="170"/>
      <c r="H22" s="20"/>
      <c r="I22" s="181"/>
    </row>
    <row r="23" spans="1:12" ht="24" customHeight="1" x14ac:dyDescent="0.2">
      <c r="A23" s="90" t="s">
        <v>62</v>
      </c>
      <c r="B23" s="49" t="s">
        <v>104</v>
      </c>
      <c r="C23" s="49"/>
      <c r="D23" s="170"/>
      <c r="E23" s="170"/>
      <c r="F23" s="170"/>
      <c r="G23" s="170"/>
      <c r="H23" s="165"/>
      <c r="I23" s="181"/>
    </row>
    <row r="24" spans="1:12" ht="24" customHeight="1" x14ac:dyDescent="0.25">
      <c r="A24" s="90">
        <v>1</v>
      </c>
      <c r="B24" s="92" t="s">
        <v>4</v>
      </c>
      <c r="C24" s="49" t="s">
        <v>75</v>
      </c>
      <c r="D24" s="170">
        <f>ROUND(+'SHEET-5'!D32/100,2)</f>
        <v>8.75</v>
      </c>
      <c r="E24" s="191">
        <f>ROUND(+'SHEET-5'!E32/100,2)</f>
        <v>8.1199999999999992</v>
      </c>
      <c r="F24" s="191">
        <v>9.0299999999999994</v>
      </c>
      <c r="G24" s="191">
        <v>7.83</v>
      </c>
      <c r="H24" s="171">
        <f t="shared" ref="H24:I26" si="0">(D24-F24)/F24</f>
        <v>-3.1007751937984426E-2</v>
      </c>
      <c r="I24" s="169">
        <f t="shared" si="0"/>
        <v>3.7037037037036931E-2</v>
      </c>
      <c r="K24" s="98"/>
      <c r="L24" s="98"/>
    </row>
    <row r="25" spans="1:12" ht="24" customHeight="1" x14ac:dyDescent="0.25">
      <c r="A25" s="90">
        <v>2</v>
      </c>
      <c r="B25" s="92" t="s">
        <v>71</v>
      </c>
      <c r="C25" s="49" t="s">
        <v>75</v>
      </c>
      <c r="D25" s="170">
        <f>ROUND(+'SHEET-5'!D39/100,2)</f>
        <v>7.71</v>
      </c>
      <c r="E25" s="191">
        <f>ROUND(+'SHEET-5'!E39/100,2)</f>
        <v>7.2</v>
      </c>
      <c r="F25" s="191">
        <v>5.43</v>
      </c>
      <c r="G25" s="191">
        <v>5.87</v>
      </c>
      <c r="H25" s="171">
        <f t="shared" si="0"/>
        <v>0.41988950276243103</v>
      </c>
      <c r="I25" s="169">
        <f t="shared" si="0"/>
        <v>0.22657580919931858</v>
      </c>
      <c r="K25" s="98"/>
      <c r="L25" s="98"/>
    </row>
    <row r="26" spans="1:12" ht="24" customHeight="1" x14ac:dyDescent="0.25">
      <c r="A26" s="99">
        <v>3</v>
      </c>
      <c r="B26" s="100" t="s">
        <v>72</v>
      </c>
      <c r="C26" s="49" t="s">
        <v>75</v>
      </c>
      <c r="D26" s="164">
        <f>ROUND(+'SHEET-5'!D40/100,2)</f>
        <v>8.18</v>
      </c>
      <c r="E26" s="190">
        <f>ROUND(+'SHEET-5'!E40/100,2)</f>
        <v>7.62</v>
      </c>
      <c r="F26" s="190">
        <v>7</v>
      </c>
      <c r="G26" s="190">
        <v>6.69</v>
      </c>
      <c r="H26" s="171">
        <f t="shared" si="0"/>
        <v>0.16857142857142854</v>
      </c>
      <c r="I26" s="169">
        <f t="shared" si="0"/>
        <v>0.13901345291479816</v>
      </c>
      <c r="K26" s="98"/>
      <c r="L26" s="98"/>
    </row>
    <row r="27" spans="1:12" ht="24" customHeight="1" x14ac:dyDescent="0.2">
      <c r="A27" s="99"/>
      <c r="B27" s="100"/>
      <c r="C27" s="91"/>
      <c r="D27" s="164"/>
      <c r="E27" s="164"/>
      <c r="F27" s="164"/>
      <c r="G27" s="164"/>
      <c r="H27" s="53"/>
      <c r="I27" s="101"/>
    </row>
    <row r="28" spans="1:12" ht="24" customHeight="1" thickBot="1" x14ac:dyDescent="0.25">
      <c r="A28" s="94"/>
      <c r="B28" s="95" t="s">
        <v>73</v>
      </c>
      <c r="C28" s="21"/>
      <c r="D28" s="102"/>
      <c r="E28" s="102"/>
      <c r="F28" s="102"/>
      <c r="G28" s="102"/>
      <c r="H28" s="103"/>
      <c r="I28" s="104"/>
    </row>
    <row r="30" spans="1:12" ht="15.75" x14ac:dyDescent="0.2">
      <c r="F30" s="105"/>
      <c r="G30" s="105"/>
      <c r="H30" s="105"/>
    </row>
    <row r="35" spans="1:2" ht="12.75" customHeight="1" x14ac:dyDescent="0.2">
      <c r="A35" s="339"/>
      <c r="B35" s="339"/>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4"/>
  <sheetViews>
    <sheetView view="pageBreakPreview" topLeftCell="A10" zoomScale="60" zoomScaleNormal="60" workbookViewId="0">
      <selection activeCell="D27" sqref="D27"/>
    </sheetView>
  </sheetViews>
  <sheetFormatPr defaultColWidth="9.140625" defaultRowHeight="12.75" x14ac:dyDescent="0.2"/>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27.28515625" style="85" bestFit="1" customWidth="1"/>
    <col min="9" max="9" width="24.7109375" style="85" bestFit="1" customWidth="1"/>
    <col min="10" max="10" width="9.85546875" style="85" bestFit="1" customWidth="1"/>
    <col min="11" max="11" width="9.140625" style="85"/>
    <col min="12" max="13" width="15.85546875" style="85" bestFit="1" customWidth="1"/>
    <col min="14" max="16384" width="9.140625" style="85"/>
  </cols>
  <sheetData>
    <row r="2" spans="1:11" ht="30" x14ac:dyDescent="0.2">
      <c r="I2" s="106" t="s">
        <v>41</v>
      </c>
    </row>
    <row r="5" spans="1:11" ht="30" x14ac:dyDescent="0.45">
      <c r="A5" s="355" t="s">
        <v>0</v>
      </c>
      <c r="B5" s="355"/>
      <c r="C5" s="355"/>
      <c r="D5" s="355"/>
      <c r="E5" s="355"/>
      <c r="F5" s="355"/>
      <c r="G5" s="355"/>
      <c r="H5" s="355"/>
      <c r="I5" s="355"/>
    </row>
    <row r="6" spans="1:11" ht="18" customHeight="1" x14ac:dyDescent="0.4">
      <c r="A6" s="87"/>
      <c r="B6" s="87"/>
      <c r="C6" s="87"/>
      <c r="D6" s="87"/>
      <c r="E6" s="87"/>
    </row>
    <row r="8" spans="1:11" ht="27.75" x14ac:dyDescent="0.2">
      <c r="A8" s="356" t="s">
        <v>40</v>
      </c>
      <c r="B8" s="356"/>
      <c r="C8" s="356"/>
      <c r="D8" s="356"/>
      <c r="E8" s="356"/>
      <c r="F8" s="356"/>
      <c r="G8" s="356"/>
      <c r="H8" s="356"/>
      <c r="I8" s="356"/>
    </row>
    <row r="10" spans="1:11" ht="27.75" x14ac:dyDescent="0.2">
      <c r="A10" s="356" t="s">
        <v>39</v>
      </c>
      <c r="B10" s="356"/>
      <c r="C10" s="356"/>
      <c r="D10" s="356"/>
      <c r="E10" s="356"/>
      <c r="F10" s="356"/>
      <c r="G10" s="356"/>
      <c r="H10" s="356"/>
      <c r="I10" s="356"/>
    </row>
    <row r="11" spans="1:11" ht="13.5" thickBot="1" x14ac:dyDescent="0.25"/>
    <row r="12" spans="1:11" ht="21.6" customHeight="1" x14ac:dyDescent="0.2">
      <c r="A12" s="88"/>
      <c r="B12" s="89"/>
      <c r="C12" s="89"/>
      <c r="D12" s="337" t="s">
        <v>103</v>
      </c>
      <c r="E12" s="337"/>
      <c r="F12" s="337" t="s">
        <v>64</v>
      </c>
      <c r="G12" s="337"/>
      <c r="H12" s="337" t="s">
        <v>17</v>
      </c>
      <c r="I12" s="338"/>
    </row>
    <row r="13" spans="1:11" ht="21.6" customHeight="1" x14ac:dyDescent="0.2">
      <c r="A13" s="90"/>
      <c r="B13" s="49"/>
      <c r="C13" s="49"/>
      <c r="D13" s="49" t="s">
        <v>14</v>
      </c>
      <c r="E13" s="49" t="s">
        <v>15</v>
      </c>
      <c r="F13" s="49" t="s">
        <v>14</v>
      </c>
      <c r="G13" s="49" t="s">
        <v>15</v>
      </c>
      <c r="H13" s="336" t="s">
        <v>14</v>
      </c>
      <c r="I13" s="331" t="s">
        <v>15</v>
      </c>
    </row>
    <row r="14" spans="1:11" ht="33" customHeight="1" x14ac:dyDescent="0.2">
      <c r="A14" s="90"/>
      <c r="B14" s="49"/>
      <c r="C14" s="49"/>
      <c r="D14" s="336" t="str">
        <f>+'SHEET-2'!D14:E14</f>
        <v>July-2023 to Sept-2023</v>
      </c>
      <c r="E14" s="336"/>
      <c r="F14" s="336" t="str">
        <f>+'SHEET-2'!F14:G14</f>
        <v>July-2022 to Sept-2022</v>
      </c>
      <c r="G14" s="336"/>
      <c r="H14" s="344"/>
      <c r="I14" s="331"/>
    </row>
    <row r="15" spans="1:11" ht="24" customHeight="1" x14ac:dyDescent="0.25">
      <c r="A15" s="90">
        <v>1</v>
      </c>
      <c r="B15" s="92" t="s">
        <v>123</v>
      </c>
      <c r="C15" s="49" t="s">
        <v>13</v>
      </c>
      <c r="D15" s="170">
        <f>+E15-2307.96</f>
        <v>2350.4700000000003</v>
      </c>
      <c r="E15" s="170">
        <v>4658.43</v>
      </c>
      <c r="F15" s="202">
        <v>2257.0500000000002</v>
      </c>
      <c r="G15" s="202">
        <v>4292.05</v>
      </c>
      <c r="H15" s="171">
        <f t="shared" ref="H15:I21" si="0">(D15-F15)/F15</f>
        <v>4.1390310360869306E-2</v>
      </c>
      <c r="I15" s="178">
        <f t="shared" si="0"/>
        <v>8.536247247818643E-2</v>
      </c>
      <c r="J15" s="203"/>
      <c r="K15" s="214"/>
    </row>
    <row r="16" spans="1:11" ht="24" customHeight="1" x14ac:dyDescent="0.25">
      <c r="A16" s="90">
        <v>2</v>
      </c>
      <c r="B16" s="92" t="s">
        <v>25</v>
      </c>
      <c r="C16" s="49" t="s">
        <v>13</v>
      </c>
      <c r="D16" s="170">
        <f>+E16-165.03</f>
        <v>140.41999999999999</v>
      </c>
      <c r="E16" s="170">
        <f>165.03+140.42</f>
        <v>305.45</v>
      </c>
      <c r="F16" s="202">
        <v>150.06</v>
      </c>
      <c r="G16" s="205">
        <v>291.8</v>
      </c>
      <c r="H16" s="171">
        <f t="shared" si="0"/>
        <v>-6.424097027855534E-2</v>
      </c>
      <c r="I16" s="178">
        <f t="shared" si="0"/>
        <v>4.6778615490061605E-2</v>
      </c>
      <c r="J16" s="203"/>
    </row>
    <row r="17" spans="1:13" ht="24" customHeight="1" x14ac:dyDescent="0.25">
      <c r="A17" s="90">
        <v>3</v>
      </c>
      <c r="B17" s="92" t="s">
        <v>26</v>
      </c>
      <c r="C17" s="49" t="s">
        <v>13</v>
      </c>
      <c r="D17" s="170">
        <f>+E17-18.95</f>
        <v>22.929999999999996</v>
      </c>
      <c r="E17" s="170">
        <f>18.95+22.93</f>
        <v>41.879999999999995</v>
      </c>
      <c r="F17" s="202">
        <v>12.14</v>
      </c>
      <c r="G17" s="205">
        <v>24.28</v>
      </c>
      <c r="H17" s="171">
        <f t="shared" si="0"/>
        <v>0.88879736408566679</v>
      </c>
      <c r="I17" s="178">
        <f t="shared" si="0"/>
        <v>0.72487644151565045</v>
      </c>
      <c r="J17" s="203"/>
    </row>
    <row r="18" spans="1:13" ht="24" customHeight="1" x14ac:dyDescent="0.3">
      <c r="A18" s="90">
        <v>4</v>
      </c>
      <c r="B18" s="92" t="s">
        <v>27</v>
      </c>
      <c r="C18" s="49" t="s">
        <v>13</v>
      </c>
      <c r="D18" s="170">
        <f>+E18-44.92</f>
        <v>19.730000000000004</v>
      </c>
      <c r="E18" s="170">
        <f>44.93+19.72</f>
        <v>64.650000000000006</v>
      </c>
      <c r="F18" s="202">
        <v>20.689999999999998</v>
      </c>
      <c r="G18" s="205">
        <v>40.86</v>
      </c>
      <c r="H18" s="171">
        <f t="shared" si="0"/>
        <v>-4.6399226679555046E-2</v>
      </c>
      <c r="I18" s="178">
        <f>(E18-G18)/G18</f>
        <v>0.58223201174743044</v>
      </c>
      <c r="J18" s="203"/>
      <c r="L18" s="107"/>
      <c r="M18" s="107"/>
    </row>
    <row r="19" spans="1:13" ht="24" customHeight="1" x14ac:dyDescent="0.3">
      <c r="A19" s="90">
        <v>5</v>
      </c>
      <c r="B19" s="92" t="s">
        <v>28</v>
      </c>
      <c r="C19" s="49" t="s">
        <v>13</v>
      </c>
      <c r="D19" s="170">
        <f>+E19-70.81</f>
        <v>76.47</v>
      </c>
      <c r="E19" s="170">
        <f>70.81+76.47</f>
        <v>147.28</v>
      </c>
      <c r="F19" s="202">
        <v>69.88</v>
      </c>
      <c r="G19" s="205">
        <v>134.76</v>
      </c>
      <c r="H19" s="171">
        <f t="shared" si="0"/>
        <v>9.4304522037779101E-2</v>
      </c>
      <c r="I19" s="178">
        <f>(E19-G19)/G19</f>
        <v>9.2905906797269303E-2</v>
      </c>
      <c r="J19" s="203"/>
      <c r="L19" s="108"/>
      <c r="M19" s="108"/>
    </row>
    <row r="20" spans="1:13" ht="24" customHeight="1" x14ac:dyDescent="0.3">
      <c r="A20" s="90">
        <v>6</v>
      </c>
      <c r="B20" s="92" t="s">
        <v>29</v>
      </c>
      <c r="C20" s="49" t="s">
        <v>13</v>
      </c>
      <c r="D20" s="170">
        <f>+E20-24.93</f>
        <v>24.809999999999995</v>
      </c>
      <c r="E20" s="170">
        <f>24.93+24.81</f>
        <v>49.739999999999995</v>
      </c>
      <c r="F20" s="202">
        <v>24.229999999999997</v>
      </c>
      <c r="G20" s="205">
        <v>46.94</v>
      </c>
      <c r="H20" s="179">
        <f t="shared" si="0"/>
        <v>2.3937267849772941E-2</v>
      </c>
      <c r="I20" s="180">
        <f>(E20-G20)/G20</f>
        <v>5.9650617809970115E-2</v>
      </c>
      <c r="J20" s="203"/>
      <c r="L20" s="108"/>
      <c r="M20" s="108"/>
    </row>
    <row r="21" spans="1:13" ht="24" customHeight="1" x14ac:dyDescent="0.3">
      <c r="A21" s="90" t="s">
        <v>114</v>
      </c>
      <c r="B21" s="92" t="s">
        <v>115</v>
      </c>
      <c r="C21" s="49" t="s">
        <v>13</v>
      </c>
      <c r="D21" s="202">
        <v>0</v>
      </c>
      <c r="E21" s="170">
        <f>+'SHEET-7'!C32</f>
        <v>0</v>
      </c>
      <c r="F21" s="202">
        <v>0</v>
      </c>
      <c r="G21" s="205">
        <v>0</v>
      </c>
      <c r="H21" s="198" t="e">
        <f t="shared" si="0"/>
        <v>#DIV/0!</v>
      </c>
      <c r="I21" s="198" t="e">
        <f t="shared" si="0"/>
        <v>#DIV/0!</v>
      </c>
      <c r="J21" s="203"/>
      <c r="L21" s="108"/>
      <c r="M21" s="108"/>
    </row>
    <row r="22" spans="1:13" ht="24" customHeight="1" x14ac:dyDescent="0.3">
      <c r="A22" s="90">
        <v>7</v>
      </c>
      <c r="B22" s="92" t="s">
        <v>122</v>
      </c>
      <c r="C22" s="49" t="s">
        <v>13</v>
      </c>
      <c r="D22" s="170">
        <f>+E22-9.3</f>
        <v>5.6099999999999994</v>
      </c>
      <c r="E22" s="170">
        <f>9.29+5.62</f>
        <v>14.91</v>
      </c>
      <c r="F22" s="202">
        <v>13.15</v>
      </c>
      <c r="G22" s="205">
        <v>26.3</v>
      </c>
      <c r="H22" s="219">
        <f t="shared" ref="H22" si="1">(D22-F22)/F22</f>
        <v>-0.57338403041825103</v>
      </c>
      <c r="I22" s="219">
        <f t="shared" ref="I22" si="2">(E22-G22)/G22</f>
        <v>-0.43307984790874526</v>
      </c>
      <c r="J22" s="203"/>
      <c r="L22" s="108"/>
      <c r="M22" s="108"/>
    </row>
    <row r="23" spans="1:13" ht="24" customHeight="1" x14ac:dyDescent="0.2">
      <c r="A23" s="90">
        <v>8</v>
      </c>
      <c r="B23" s="92" t="s">
        <v>30</v>
      </c>
      <c r="C23" s="49" t="s">
        <v>13</v>
      </c>
      <c r="D23" s="22">
        <f>+SUM(D15:D22)</f>
        <v>2640.44</v>
      </c>
      <c r="E23" s="22">
        <f>+SUM(E15:E22)</f>
        <v>5282.3399999999992</v>
      </c>
      <c r="F23" s="205">
        <v>2547.2000000000003</v>
      </c>
      <c r="G23" s="205">
        <v>4856.99</v>
      </c>
      <c r="H23" s="171">
        <f t="shared" ref="H23:I23" si="3">(D23-F23)/F23</f>
        <v>3.6604899497487346E-2</v>
      </c>
      <c r="I23" s="178">
        <f t="shared" si="3"/>
        <v>8.7574814854467373E-2</v>
      </c>
      <c r="J23" s="97"/>
    </row>
    <row r="24" spans="1:13" ht="24" customHeight="1" x14ac:dyDescent="0.2">
      <c r="A24" s="90"/>
      <c r="B24" s="230" t="s">
        <v>235</v>
      </c>
      <c r="C24" s="243" t="s">
        <v>13</v>
      </c>
      <c r="D24" s="22"/>
      <c r="E24" s="22"/>
      <c r="F24" s="225"/>
      <c r="G24" s="225"/>
      <c r="H24" s="226"/>
      <c r="I24" s="178"/>
      <c r="J24" s="97"/>
    </row>
    <row r="25" spans="1:13" ht="24" customHeight="1" x14ac:dyDescent="0.2">
      <c r="A25" s="90">
        <v>9</v>
      </c>
      <c r="B25" s="92" t="s">
        <v>234</v>
      </c>
      <c r="C25" s="243" t="s">
        <v>13</v>
      </c>
      <c r="D25" s="202">
        <f>+E25-58.54</f>
        <v>51.660000000000004</v>
      </c>
      <c r="E25" s="202">
        <v>110.2</v>
      </c>
      <c r="F25" s="202">
        <v>75.27</v>
      </c>
      <c r="G25" s="244">
        <v>143.91</v>
      </c>
      <c r="H25" s="253">
        <v>0</v>
      </c>
      <c r="I25" s="252">
        <v>0</v>
      </c>
    </row>
    <row r="26" spans="1:13" ht="24" customHeight="1" x14ac:dyDescent="0.2">
      <c r="A26" s="90">
        <v>10</v>
      </c>
      <c r="B26" s="92" t="s">
        <v>105</v>
      </c>
      <c r="C26" s="243" t="s">
        <v>13</v>
      </c>
      <c r="D26" s="202">
        <v>0</v>
      </c>
      <c r="E26" s="202">
        <v>0</v>
      </c>
      <c r="F26" s="202">
        <v>2263.2200000000003</v>
      </c>
      <c r="G26" s="244">
        <v>4472.97</v>
      </c>
      <c r="H26" s="246">
        <v>0</v>
      </c>
      <c r="I26" s="245">
        <v>0</v>
      </c>
      <c r="K26" s="97"/>
    </row>
    <row r="27" spans="1:13" ht="24" customHeight="1" x14ac:dyDescent="0.2">
      <c r="A27" s="90">
        <v>11</v>
      </c>
      <c r="B27" s="92" t="s">
        <v>31</v>
      </c>
      <c r="C27" s="49" t="s">
        <v>13</v>
      </c>
      <c r="D27" s="170">
        <f>+E27-17.68</f>
        <v>17.68</v>
      </c>
      <c r="E27" s="170">
        <v>35.36</v>
      </c>
      <c r="F27" s="202">
        <v>17.2</v>
      </c>
      <c r="G27" s="205">
        <v>34.39</v>
      </c>
      <c r="H27" s="171">
        <f>(D27-F27)/F27</f>
        <v>2.7906976744186074E-2</v>
      </c>
      <c r="I27" s="169">
        <f>(E27-G27)/G27</f>
        <v>2.8205873800523376E-2</v>
      </c>
    </row>
    <row r="28" spans="1:13" ht="24" customHeight="1" x14ac:dyDescent="0.2">
      <c r="A28" s="90">
        <v>12</v>
      </c>
      <c r="B28" s="92" t="s">
        <v>222</v>
      </c>
      <c r="C28" s="49" t="s">
        <v>13</v>
      </c>
      <c r="D28" s="170">
        <f>+E28-29.51</f>
        <v>23.98</v>
      </c>
      <c r="E28" s="170">
        <v>53.49</v>
      </c>
      <c r="F28" s="202">
        <v>26.89</v>
      </c>
      <c r="G28" s="205">
        <v>53.68</v>
      </c>
      <c r="H28" s="171">
        <f t="shared" ref="H28:I30" si="4">(D28-F28)/F28</f>
        <v>-0.10821866865005579</v>
      </c>
      <c r="I28" s="169">
        <f t="shared" si="4"/>
        <v>-3.5394932935916119E-3</v>
      </c>
    </row>
    <row r="29" spans="1:13" ht="24" customHeight="1" x14ac:dyDescent="0.2">
      <c r="A29" s="90">
        <v>13</v>
      </c>
      <c r="B29" s="92" t="s">
        <v>230</v>
      </c>
      <c r="C29" s="49" t="s">
        <v>13</v>
      </c>
      <c r="D29" s="202">
        <f t="shared" ref="D29:E29" si="5">SUM(D25:D28)</f>
        <v>93.320000000000007</v>
      </c>
      <c r="E29" s="202">
        <f t="shared" si="5"/>
        <v>199.05</v>
      </c>
      <c r="F29" s="202">
        <f>SUM(F25:F28)</f>
        <v>2382.58</v>
      </c>
      <c r="G29" s="202">
        <f>SUM(G25:G28)</f>
        <v>4704.9500000000007</v>
      </c>
      <c r="H29" s="171">
        <f t="shared" si="4"/>
        <v>-0.96083237498845786</v>
      </c>
      <c r="I29" s="169">
        <f t="shared" si="4"/>
        <v>-0.9576934930233052</v>
      </c>
    </row>
    <row r="30" spans="1:13" ht="24" customHeight="1" x14ac:dyDescent="0.2">
      <c r="A30" s="90">
        <v>14</v>
      </c>
      <c r="B30" s="92" t="s">
        <v>116</v>
      </c>
      <c r="C30" s="224" t="s">
        <v>13</v>
      </c>
      <c r="D30" s="263">
        <f>D15/D23</f>
        <v>0.8901811819242248</v>
      </c>
      <c r="E30" s="263">
        <f>E15/E23</f>
        <v>0.88188757255307326</v>
      </c>
      <c r="F30" s="251">
        <f>F15/F23</f>
        <v>0.88609060929648242</v>
      </c>
      <c r="G30" s="251">
        <f>G15/G23</f>
        <v>0.88368516303307199</v>
      </c>
      <c r="H30" s="251">
        <f t="shared" si="4"/>
        <v>4.6164270164087513E-3</v>
      </c>
      <c r="I30" s="227">
        <f t="shared" ref="I30" si="6">(E30-G30)/G30</f>
        <v>-2.0341978740809163E-3</v>
      </c>
    </row>
    <row r="31" spans="1:13" ht="24" customHeight="1" x14ac:dyDescent="0.2">
      <c r="A31" s="90"/>
      <c r="B31" s="92"/>
      <c r="C31" s="49"/>
      <c r="D31" s="171"/>
      <c r="E31" s="171"/>
      <c r="F31" s="201"/>
      <c r="G31" s="201"/>
      <c r="H31" s="171"/>
      <c r="I31" s="171"/>
    </row>
    <row r="32" spans="1:13" ht="23.25" x14ac:dyDescent="0.2">
      <c r="A32" s="90">
        <v>15</v>
      </c>
      <c r="B32" s="92" t="s">
        <v>236</v>
      </c>
      <c r="C32" s="249" t="s">
        <v>13</v>
      </c>
      <c r="D32" s="262">
        <f>+E32-30.21</f>
        <v>205.01999999999998</v>
      </c>
      <c r="E32" s="262">
        <v>235.23</v>
      </c>
      <c r="F32" s="202">
        <v>-41.55</v>
      </c>
      <c r="G32" s="202">
        <v>-11.34</v>
      </c>
      <c r="H32" s="251">
        <f t="shared" ref="H32:I32" si="7">(D32-F32)/F32</f>
        <v>-5.9342960288808664</v>
      </c>
      <c r="I32" s="178">
        <f t="shared" si="7"/>
        <v>-21.743386243386244</v>
      </c>
    </row>
    <row r="33" spans="1:9" ht="23.25" x14ac:dyDescent="0.2">
      <c r="A33" s="90">
        <v>16</v>
      </c>
      <c r="B33" s="92" t="s">
        <v>237</v>
      </c>
      <c r="C33" s="249" t="s">
        <v>13</v>
      </c>
      <c r="D33" s="202">
        <v>0</v>
      </c>
      <c r="E33" s="202">
        <f>+D33</f>
        <v>0</v>
      </c>
      <c r="F33" s="202">
        <v>0</v>
      </c>
      <c r="G33" s="250">
        <v>0</v>
      </c>
      <c r="H33" s="251">
        <v>0</v>
      </c>
      <c r="I33" s="178">
        <v>0</v>
      </c>
    </row>
    <row r="34" spans="1:9" ht="23.25" x14ac:dyDescent="0.2">
      <c r="A34" s="90">
        <v>17</v>
      </c>
      <c r="B34" s="92" t="s">
        <v>238</v>
      </c>
      <c r="C34" s="249" t="s">
        <v>13</v>
      </c>
      <c r="D34" s="250">
        <v>0</v>
      </c>
      <c r="E34" s="250">
        <f>+D34</f>
        <v>0</v>
      </c>
      <c r="F34" s="250">
        <f>+G34-0.02</f>
        <v>0.02</v>
      </c>
      <c r="G34" s="250">
        <v>0.04</v>
      </c>
      <c r="H34" s="251">
        <v>0</v>
      </c>
      <c r="I34" s="178">
        <v>0</v>
      </c>
    </row>
    <row r="39" spans="1:9" ht="12.75" customHeight="1" x14ac:dyDescent="0.2">
      <c r="A39" s="339"/>
      <c r="B39" s="339"/>
    </row>
    <row r="54" spans="4:8" ht="23.25" x14ac:dyDescent="0.35">
      <c r="D54" s="109">
        <f>3+0.58+0.94</f>
        <v>4.5199999999999996</v>
      </c>
      <c r="E54" s="109">
        <v>30066980.798</v>
      </c>
      <c r="F54" s="85">
        <v>5786401.75</v>
      </c>
      <c r="G54" s="110">
        <v>9381444.3800000008</v>
      </c>
      <c r="H54" s="85">
        <v>87524122.379999995</v>
      </c>
    </row>
    <row r="55" spans="4:8" ht="23.25" x14ac:dyDescent="0.35">
      <c r="D55" s="111"/>
      <c r="E55" s="111">
        <f>E54/10^7</f>
        <v>3.0066980798</v>
      </c>
      <c r="F55" s="111">
        <f t="shared" ref="F55:H55" si="8">F54/10^7</f>
        <v>0.57864017499999998</v>
      </c>
      <c r="G55" s="111">
        <f t="shared" si="8"/>
        <v>0.93814443800000014</v>
      </c>
      <c r="H55" s="111">
        <f t="shared" si="8"/>
        <v>8.7524122379999998</v>
      </c>
    </row>
    <row r="56" spans="4:8" ht="23.25" x14ac:dyDescent="0.35">
      <c r="D56" s="111"/>
      <c r="E56" s="111"/>
    </row>
    <row r="57" spans="4:8" ht="23.25" x14ac:dyDescent="0.35">
      <c r="D57" s="111"/>
      <c r="E57" s="111"/>
    </row>
    <row r="58" spans="4:8" ht="23.25" x14ac:dyDescent="0.35">
      <c r="D58" s="111"/>
      <c r="E58" s="111"/>
    </row>
    <row r="59" spans="4:8" ht="23.25" x14ac:dyDescent="0.35">
      <c r="D59" s="111"/>
      <c r="E59" s="111"/>
    </row>
    <row r="60" spans="4:8" ht="23.25" x14ac:dyDescent="0.35">
      <c r="D60" s="111"/>
      <c r="E60" s="111"/>
    </row>
    <row r="61" spans="4:8" ht="23.25" x14ac:dyDescent="0.35">
      <c r="D61" s="111"/>
      <c r="E61" s="111"/>
    </row>
    <row r="63" spans="4:8" ht="23.25" x14ac:dyDescent="0.35">
      <c r="D63" s="111">
        <v>0.64</v>
      </c>
    </row>
    <row r="64" spans="4:8" ht="23.25" x14ac:dyDescent="0.35">
      <c r="D64" s="111">
        <f>SUM(D61:D63)</f>
        <v>0.64</v>
      </c>
    </row>
  </sheetData>
  <mergeCells count="11">
    <mergeCell ref="F14:G14"/>
    <mergeCell ref="A5:I5"/>
    <mergeCell ref="A8:I8"/>
    <mergeCell ref="A10:I10"/>
    <mergeCell ref="A39:B39"/>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view="pageBreakPreview" topLeftCell="A16" zoomScale="60" zoomScaleNormal="60" workbookViewId="0">
      <selection activeCell="E40" sqref="E40"/>
    </sheetView>
  </sheetViews>
  <sheetFormatPr defaultColWidth="9.140625" defaultRowHeight="12.75" x14ac:dyDescent="0.2"/>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x14ac:dyDescent="0.2">
      <c r="I2" s="59" t="s">
        <v>223</v>
      </c>
    </row>
    <row r="5" spans="1:9" ht="30" x14ac:dyDescent="0.45">
      <c r="A5" s="363" t="s">
        <v>0</v>
      </c>
      <c r="B5" s="363"/>
      <c r="C5" s="363"/>
      <c r="D5" s="363"/>
      <c r="E5" s="363"/>
      <c r="F5" s="363"/>
      <c r="G5" s="363"/>
      <c r="H5" s="363"/>
      <c r="I5" s="363"/>
    </row>
    <row r="7" spans="1:9" ht="27.75" x14ac:dyDescent="0.2">
      <c r="A7" s="372" t="s">
        <v>20</v>
      </c>
      <c r="B7" s="372"/>
      <c r="C7" s="372"/>
      <c r="D7" s="372"/>
      <c r="E7" s="372"/>
      <c r="F7" s="372"/>
      <c r="G7" s="372"/>
      <c r="H7" s="372"/>
      <c r="I7" s="372"/>
    </row>
    <row r="9" spans="1:9" ht="27.75" x14ac:dyDescent="0.2">
      <c r="A9" s="372" t="s">
        <v>24</v>
      </c>
      <c r="B9" s="372"/>
      <c r="C9" s="372"/>
      <c r="D9" s="372"/>
      <c r="E9" s="372"/>
      <c r="F9" s="372"/>
      <c r="G9" s="372"/>
      <c r="H9" s="372"/>
      <c r="I9" s="372"/>
    </row>
    <row r="10" spans="1:9" ht="13.5" thickBot="1" x14ac:dyDescent="0.25"/>
    <row r="11" spans="1:9" ht="21.6" customHeight="1" x14ac:dyDescent="0.2">
      <c r="A11" s="60"/>
      <c r="B11" s="61"/>
      <c r="C11" s="61"/>
      <c r="D11" s="357" t="s">
        <v>16</v>
      </c>
      <c r="E11" s="357"/>
      <c r="F11" s="357" t="s">
        <v>64</v>
      </c>
      <c r="G11" s="357"/>
      <c r="H11" s="357" t="s">
        <v>17</v>
      </c>
      <c r="I11" s="358"/>
    </row>
    <row r="12" spans="1:9" ht="21.6" customHeight="1" x14ac:dyDescent="0.2">
      <c r="A12" s="62"/>
      <c r="B12" s="54"/>
      <c r="C12" s="54"/>
      <c r="D12" s="54" t="s">
        <v>14</v>
      </c>
      <c r="E12" s="54" t="s">
        <v>15</v>
      </c>
      <c r="F12" s="54" t="s">
        <v>14</v>
      </c>
      <c r="G12" s="54" t="s">
        <v>15</v>
      </c>
      <c r="H12" s="359" t="s">
        <v>14</v>
      </c>
      <c r="I12" s="360" t="s">
        <v>15</v>
      </c>
    </row>
    <row r="13" spans="1:9" ht="21.6" customHeight="1" x14ac:dyDescent="0.2">
      <c r="A13" s="62" t="s">
        <v>36</v>
      </c>
      <c r="B13" s="54" t="s">
        <v>98</v>
      </c>
      <c r="C13" s="54"/>
      <c r="D13" s="336" t="str">
        <f>+'SHEET-3'!D14:E14</f>
        <v>July-2023 to Sept-2023</v>
      </c>
      <c r="E13" s="336"/>
      <c r="F13" s="336" t="str">
        <f>+'SHEET-3'!F14:G14</f>
        <v>July-2022 to Sept-2022</v>
      </c>
      <c r="G13" s="336"/>
      <c r="H13" s="359"/>
      <c r="I13" s="360"/>
    </row>
    <row r="14" spans="1:9" ht="21.6" customHeight="1" x14ac:dyDescent="0.2">
      <c r="A14" s="64">
        <v>1</v>
      </c>
      <c r="B14" s="65" t="s">
        <v>4</v>
      </c>
      <c r="C14" s="66" t="s">
        <v>79</v>
      </c>
      <c r="D14" s="247">
        <v>2970</v>
      </c>
      <c r="E14" s="247">
        <f>D14</f>
        <v>2970</v>
      </c>
      <c r="F14" s="229">
        <v>2760</v>
      </c>
      <c r="G14" s="229">
        <v>2760</v>
      </c>
      <c r="H14" s="156">
        <f>(D14-F14)/F14</f>
        <v>7.6086956521739135E-2</v>
      </c>
      <c r="I14" s="157">
        <f>(E14-G14)/G14</f>
        <v>7.6086956521739135E-2</v>
      </c>
    </row>
    <row r="15" spans="1:9" ht="21.6" customHeight="1" x14ac:dyDescent="0.2">
      <c r="A15" s="64">
        <v>2</v>
      </c>
      <c r="B15" s="65" t="s">
        <v>99</v>
      </c>
      <c r="C15" s="66" t="s">
        <v>79</v>
      </c>
      <c r="D15" s="247">
        <v>0</v>
      </c>
      <c r="E15" s="247">
        <f t="shared" ref="E15:E16" si="0">D15</f>
        <v>0</v>
      </c>
      <c r="F15" s="229">
        <v>0</v>
      </c>
      <c r="G15" s="229">
        <v>0</v>
      </c>
      <c r="H15" s="193" t="e">
        <f t="shared" ref="H15:H25" si="1">(D15-F15)/F15</f>
        <v>#DIV/0!</v>
      </c>
      <c r="I15" s="194" t="e">
        <f t="shared" ref="I15:I25" si="2">(E15-G15)/G15</f>
        <v>#DIV/0!</v>
      </c>
    </row>
    <row r="16" spans="1:9" ht="21.6" customHeight="1" x14ac:dyDescent="0.2">
      <c r="A16" s="64">
        <v>3</v>
      </c>
      <c r="B16" s="65" t="s">
        <v>7</v>
      </c>
      <c r="C16" s="66" t="s">
        <v>79</v>
      </c>
      <c r="D16" s="247">
        <v>0</v>
      </c>
      <c r="E16" s="247">
        <f t="shared" si="0"/>
        <v>0</v>
      </c>
      <c r="F16" s="229">
        <v>0</v>
      </c>
      <c r="G16" s="229">
        <v>0</v>
      </c>
      <c r="H16" s="156">
        <v>0</v>
      </c>
      <c r="I16" s="157">
        <v>0</v>
      </c>
    </row>
    <row r="17" spans="1:14" ht="24" customHeight="1" x14ac:dyDescent="0.2">
      <c r="A17" s="64">
        <v>4</v>
      </c>
      <c r="B17" s="65" t="s">
        <v>8</v>
      </c>
      <c r="C17" s="66" t="s">
        <v>79</v>
      </c>
      <c r="D17" s="247">
        <f>SUM(D14:D16)</f>
        <v>2970</v>
      </c>
      <c r="E17" s="247">
        <f>SUM(E14:E16)</f>
        <v>2970</v>
      </c>
      <c r="F17" s="229">
        <v>2760</v>
      </c>
      <c r="G17" s="229">
        <v>2760</v>
      </c>
      <c r="H17" s="156">
        <f t="shared" si="1"/>
        <v>7.6086956521739135E-2</v>
      </c>
      <c r="I17" s="157">
        <f t="shared" si="2"/>
        <v>7.6086956521739135E-2</v>
      </c>
    </row>
    <row r="18" spans="1:14" ht="21.6" customHeight="1" x14ac:dyDescent="0.2">
      <c r="A18" s="64">
        <v>5</v>
      </c>
      <c r="B18" s="65" t="s">
        <v>2</v>
      </c>
      <c r="C18" s="66" t="s">
        <v>79</v>
      </c>
      <c r="D18" s="247">
        <v>2882711</v>
      </c>
      <c r="E18" s="247">
        <f>D18</f>
        <v>2882711</v>
      </c>
      <c r="F18" s="229">
        <v>2820031</v>
      </c>
      <c r="G18" s="229">
        <v>2820031</v>
      </c>
      <c r="H18" s="156">
        <f t="shared" si="1"/>
        <v>2.2226706018479939E-2</v>
      </c>
      <c r="I18" s="157">
        <f t="shared" si="2"/>
        <v>2.2226706018479939E-2</v>
      </c>
    </row>
    <row r="19" spans="1:14" ht="21.6" customHeight="1" x14ac:dyDescent="0.35">
      <c r="A19" s="64">
        <v>6</v>
      </c>
      <c r="B19" s="65" t="s">
        <v>3</v>
      </c>
      <c r="C19" s="66" t="s">
        <v>79</v>
      </c>
      <c r="D19" s="361">
        <v>410999</v>
      </c>
      <c r="E19" s="361">
        <f>D19</f>
        <v>410999</v>
      </c>
      <c r="F19" s="370">
        <v>396797</v>
      </c>
      <c r="G19" s="370">
        <v>396797</v>
      </c>
      <c r="H19" s="375">
        <f t="shared" si="1"/>
        <v>3.5791601246985237E-2</v>
      </c>
      <c r="I19" s="364">
        <f t="shared" si="2"/>
        <v>3.5791601246985237E-2</v>
      </c>
      <c r="M19" s="67"/>
      <c r="N19" s="68"/>
    </row>
    <row r="20" spans="1:14" ht="21.6" customHeight="1" x14ac:dyDescent="0.35">
      <c r="A20" s="64">
        <v>7</v>
      </c>
      <c r="B20" s="65" t="s">
        <v>1</v>
      </c>
      <c r="C20" s="66" t="s">
        <v>79</v>
      </c>
      <c r="D20" s="362"/>
      <c r="E20" s="362"/>
      <c r="F20" s="371"/>
      <c r="G20" s="371"/>
      <c r="H20" s="376"/>
      <c r="I20" s="365"/>
      <c r="M20" s="67"/>
      <c r="N20" s="68"/>
    </row>
    <row r="21" spans="1:14" ht="21.6" customHeight="1" x14ac:dyDescent="0.35">
      <c r="A21" s="64">
        <v>8</v>
      </c>
      <c r="B21" s="65" t="s">
        <v>117</v>
      </c>
      <c r="C21" s="66" t="s">
        <v>79</v>
      </c>
      <c r="D21" s="247">
        <v>30552</v>
      </c>
      <c r="E21" s="247">
        <f>D21</f>
        <v>30552</v>
      </c>
      <c r="F21" s="229">
        <v>26744</v>
      </c>
      <c r="G21" s="229">
        <v>26744</v>
      </c>
      <c r="H21" s="156">
        <f t="shared" si="1"/>
        <v>0.14238707747532156</v>
      </c>
      <c r="I21" s="157">
        <f t="shared" si="2"/>
        <v>0.14238707747532156</v>
      </c>
      <c r="M21" s="67"/>
      <c r="N21" s="68"/>
    </row>
    <row r="22" spans="1:14" ht="24" customHeight="1" x14ac:dyDescent="0.2">
      <c r="A22" s="64">
        <v>9</v>
      </c>
      <c r="B22" s="65" t="s">
        <v>10</v>
      </c>
      <c r="C22" s="66" t="s">
        <v>79</v>
      </c>
      <c r="D22" s="247">
        <f>+SUM(D18:D21)</f>
        <v>3324262</v>
      </c>
      <c r="E22" s="247">
        <f t="shared" ref="E22:E25" si="3">D22</f>
        <v>3324262</v>
      </c>
      <c r="F22" s="229">
        <v>3243572</v>
      </c>
      <c r="G22" s="229">
        <v>3243572</v>
      </c>
      <c r="H22" s="156">
        <f t="shared" si="1"/>
        <v>2.4876894978745654E-2</v>
      </c>
      <c r="I22" s="157">
        <f t="shared" si="2"/>
        <v>2.4876894978745654E-2</v>
      </c>
    </row>
    <row r="23" spans="1:14" ht="21.6" customHeight="1" x14ac:dyDescent="0.35">
      <c r="A23" s="64">
        <v>10</v>
      </c>
      <c r="B23" s="65" t="s">
        <v>5</v>
      </c>
      <c r="C23" s="66" t="s">
        <v>79</v>
      </c>
      <c r="D23" s="247">
        <v>216348</v>
      </c>
      <c r="E23" s="247">
        <f>D23</f>
        <v>216348</v>
      </c>
      <c r="F23" s="229">
        <v>205178</v>
      </c>
      <c r="G23" s="229">
        <v>205178</v>
      </c>
      <c r="H23" s="156">
        <f t="shared" si="1"/>
        <v>5.4440534560235503E-2</v>
      </c>
      <c r="I23" s="157">
        <f t="shared" si="2"/>
        <v>5.4440534560235503E-2</v>
      </c>
      <c r="M23" s="67"/>
      <c r="N23" s="68"/>
    </row>
    <row r="24" spans="1:14" ht="24" customHeight="1" x14ac:dyDescent="0.35">
      <c r="A24" s="64">
        <v>11</v>
      </c>
      <c r="B24" s="65" t="s">
        <v>11</v>
      </c>
      <c r="C24" s="66" t="s">
        <v>79</v>
      </c>
      <c r="D24" s="247">
        <f>+D22+D23</f>
        <v>3540610</v>
      </c>
      <c r="E24" s="247">
        <f t="shared" si="3"/>
        <v>3540610</v>
      </c>
      <c r="F24" s="229">
        <v>3448750</v>
      </c>
      <c r="G24" s="229">
        <v>3448750</v>
      </c>
      <c r="H24" s="156">
        <f t="shared" si="1"/>
        <v>2.6635737586081915E-2</v>
      </c>
      <c r="I24" s="157">
        <f t="shared" si="2"/>
        <v>2.6635737586081915E-2</v>
      </c>
      <c r="M24" s="67"/>
      <c r="N24" s="68"/>
    </row>
    <row r="25" spans="1:14" ht="31.5" customHeight="1" thickBot="1" x14ac:dyDescent="0.4">
      <c r="A25" s="69">
        <v>12</v>
      </c>
      <c r="B25" s="70" t="s">
        <v>102</v>
      </c>
      <c r="C25" s="71" t="s">
        <v>79</v>
      </c>
      <c r="D25" s="248">
        <f>+D17+D24</f>
        <v>3543580</v>
      </c>
      <c r="E25" s="248">
        <f t="shared" si="3"/>
        <v>3543580</v>
      </c>
      <c r="F25" s="221">
        <v>3451510</v>
      </c>
      <c r="G25" s="221">
        <v>3451510</v>
      </c>
      <c r="H25" s="158">
        <f t="shared" si="1"/>
        <v>2.6675281253712144E-2</v>
      </c>
      <c r="I25" s="159">
        <f t="shared" si="2"/>
        <v>2.6675281253712144E-2</v>
      </c>
      <c r="M25" s="67"/>
      <c r="N25" s="68"/>
    </row>
    <row r="26" spans="1:14" ht="12" customHeight="1" x14ac:dyDescent="0.3">
      <c r="A26" s="114"/>
      <c r="B26" s="115"/>
      <c r="C26" s="116"/>
      <c r="D26" s="117"/>
      <c r="E26" s="117"/>
      <c r="F26" s="117"/>
      <c r="G26" s="117"/>
      <c r="H26" s="154"/>
      <c r="I26" s="155"/>
    </row>
    <row r="27" spans="1:14" ht="28.5" customHeight="1" x14ac:dyDescent="0.3">
      <c r="A27" s="118" t="s">
        <v>6</v>
      </c>
      <c r="B27" s="112" t="s">
        <v>42</v>
      </c>
      <c r="C27" s="116"/>
      <c r="D27" s="117"/>
      <c r="E27" s="117"/>
      <c r="F27" s="117"/>
      <c r="G27" s="117"/>
      <c r="H27" s="154"/>
      <c r="I27" s="155"/>
    </row>
    <row r="28" spans="1:14" ht="12" customHeight="1" thickBot="1" x14ac:dyDescent="0.35">
      <c r="A28" s="114"/>
      <c r="B28" s="115"/>
      <c r="C28" s="116"/>
      <c r="D28" s="117"/>
      <c r="E28" s="117"/>
      <c r="F28" s="117"/>
      <c r="G28" s="117"/>
      <c r="H28" s="154"/>
      <c r="I28" s="155"/>
    </row>
    <row r="29" spans="1:14" ht="21.6" customHeight="1" x14ac:dyDescent="0.2">
      <c r="A29" s="76">
        <v>1</v>
      </c>
      <c r="B29" s="77" t="s">
        <v>4</v>
      </c>
      <c r="C29" s="119" t="s">
        <v>23</v>
      </c>
      <c r="D29" s="255">
        <v>1443.45</v>
      </c>
      <c r="E29" s="256">
        <f>1443.45+1640.89</f>
        <v>3084.34</v>
      </c>
      <c r="F29" s="184">
        <v>1385.644</v>
      </c>
      <c r="G29" s="56">
        <v>2755.808</v>
      </c>
      <c r="H29" s="182">
        <f>(D29-F29)/F29</f>
        <v>4.1717786098016546E-2</v>
      </c>
      <c r="I29" s="183">
        <f>(E29-G29)/G29</f>
        <v>0.11921440100326298</v>
      </c>
    </row>
    <row r="30" spans="1:14" ht="21.6" customHeight="1" x14ac:dyDescent="0.2">
      <c r="A30" s="64">
        <v>2</v>
      </c>
      <c r="B30" s="65" t="s">
        <v>99</v>
      </c>
      <c r="C30" s="66" t="s">
        <v>23</v>
      </c>
      <c r="D30" s="257">
        <v>0</v>
      </c>
      <c r="E30" s="258">
        <f>+D30</f>
        <v>0</v>
      </c>
      <c r="F30" s="185">
        <v>0</v>
      </c>
      <c r="G30" s="235">
        <v>0</v>
      </c>
      <c r="H30" s="193" t="e">
        <f t="shared" ref="H30:H40" si="4">(D30-F30)/F30</f>
        <v>#DIV/0!</v>
      </c>
      <c r="I30" s="194" t="e">
        <f t="shared" ref="I30:I40" si="5">(E30-G30)/G30</f>
        <v>#DIV/0!</v>
      </c>
    </row>
    <row r="31" spans="1:14" ht="21.6" customHeight="1" x14ac:dyDescent="0.2">
      <c r="A31" s="64">
        <v>3</v>
      </c>
      <c r="B31" s="65" t="s">
        <v>7</v>
      </c>
      <c r="C31" s="66" t="s">
        <v>23</v>
      </c>
      <c r="D31" s="257">
        <v>0</v>
      </c>
      <c r="E31" s="258">
        <v>0</v>
      </c>
      <c r="F31" s="185">
        <v>0</v>
      </c>
      <c r="G31" s="235">
        <v>0</v>
      </c>
      <c r="H31" s="156">
        <v>0</v>
      </c>
      <c r="I31" s="157">
        <v>0</v>
      </c>
    </row>
    <row r="32" spans="1:14" ht="24" customHeight="1" x14ac:dyDescent="0.35">
      <c r="A32" s="64">
        <v>4</v>
      </c>
      <c r="B32" s="65" t="s">
        <v>8</v>
      </c>
      <c r="C32" s="66" t="s">
        <v>23</v>
      </c>
      <c r="D32" s="257">
        <f>D29+D30</f>
        <v>1443.45</v>
      </c>
      <c r="E32" s="258">
        <f>E29+E30</f>
        <v>3084.34</v>
      </c>
      <c r="F32" s="185">
        <v>1385.644</v>
      </c>
      <c r="G32" s="235">
        <v>2755.808</v>
      </c>
      <c r="H32" s="156">
        <f t="shared" si="4"/>
        <v>4.1717786098016546E-2</v>
      </c>
      <c r="I32" s="157">
        <f t="shared" si="5"/>
        <v>0.11921440100326298</v>
      </c>
      <c r="M32" s="67"/>
      <c r="N32" s="68"/>
    </row>
    <row r="33" spans="1:14" ht="21.6" customHeight="1" x14ac:dyDescent="0.35">
      <c r="A33" s="64">
        <v>5</v>
      </c>
      <c r="B33" s="65" t="s">
        <v>2</v>
      </c>
      <c r="C33" s="66" t="s">
        <v>23</v>
      </c>
      <c r="D33" s="257">
        <v>870.28</v>
      </c>
      <c r="E33" s="258">
        <f>934.81+870.28</f>
        <v>1805.09</v>
      </c>
      <c r="F33" s="185">
        <v>831.399</v>
      </c>
      <c r="G33" s="238">
        <v>1796.008</v>
      </c>
      <c r="H33" s="156">
        <f t="shared" si="4"/>
        <v>4.6765752665086167E-2</v>
      </c>
      <c r="I33" s="157">
        <f t="shared" si="5"/>
        <v>5.0567703484616323E-3</v>
      </c>
      <c r="M33" s="67"/>
      <c r="N33" s="68"/>
    </row>
    <row r="34" spans="1:14" ht="21.6" customHeight="1" x14ac:dyDescent="0.35">
      <c r="A34" s="64">
        <v>6</v>
      </c>
      <c r="B34" s="65" t="s">
        <v>3</v>
      </c>
      <c r="C34" s="66" t="s">
        <v>23</v>
      </c>
      <c r="D34" s="366">
        <v>503.25</v>
      </c>
      <c r="E34" s="340">
        <f>509.86+503.25</f>
        <v>1013.11</v>
      </c>
      <c r="F34" s="373">
        <v>497.10899999999992</v>
      </c>
      <c r="G34" s="342">
        <v>1078.5329999999999</v>
      </c>
      <c r="H34" s="368">
        <f t="shared" si="4"/>
        <v>1.2353427517908702E-2</v>
      </c>
      <c r="I34" s="364">
        <f t="shared" si="5"/>
        <v>-6.0659247329474288E-2</v>
      </c>
      <c r="M34" s="67"/>
      <c r="N34" s="68"/>
    </row>
    <row r="35" spans="1:14" ht="21.6" customHeight="1" x14ac:dyDescent="0.2">
      <c r="A35" s="64">
        <v>7</v>
      </c>
      <c r="B35" s="65" t="s">
        <v>1</v>
      </c>
      <c r="C35" s="66" t="s">
        <v>23</v>
      </c>
      <c r="D35" s="367"/>
      <c r="E35" s="341"/>
      <c r="F35" s="374"/>
      <c r="G35" s="343"/>
      <c r="H35" s="369"/>
      <c r="I35" s="365"/>
    </row>
    <row r="36" spans="1:14" ht="21.6" customHeight="1" x14ac:dyDescent="0.2">
      <c r="A36" s="64">
        <v>8</v>
      </c>
      <c r="B36" s="65" t="s">
        <v>117</v>
      </c>
      <c r="C36" s="66" t="s">
        <v>23</v>
      </c>
      <c r="D36" s="257">
        <v>148.54</v>
      </c>
      <c r="E36" s="258">
        <f>137.16+148.54</f>
        <v>285.7</v>
      </c>
      <c r="F36" s="185">
        <v>96.031000000000006</v>
      </c>
      <c r="G36" s="238">
        <v>200.262</v>
      </c>
      <c r="H36" s="156">
        <f t="shared" si="4"/>
        <v>0.5467921816913287</v>
      </c>
      <c r="I36" s="157">
        <f t="shared" si="5"/>
        <v>0.42663111324165337</v>
      </c>
    </row>
    <row r="37" spans="1:14" ht="24" customHeight="1" x14ac:dyDescent="0.35">
      <c r="A37" s="64">
        <v>9</v>
      </c>
      <c r="B37" s="65" t="s">
        <v>10</v>
      </c>
      <c r="C37" s="66" t="s">
        <v>23</v>
      </c>
      <c r="D37" s="257">
        <f>SUM(D33:D36)</f>
        <v>1522.07</v>
      </c>
      <c r="E37" s="258">
        <f>SUM(E33:E36)</f>
        <v>3103.8999999999996</v>
      </c>
      <c r="F37" s="185">
        <v>1424.5389999999998</v>
      </c>
      <c r="G37" s="235">
        <v>3074.8030000000003</v>
      </c>
      <c r="H37" s="156">
        <f t="shared" si="4"/>
        <v>6.846495603138994E-2</v>
      </c>
      <c r="I37" s="157">
        <f t="shared" si="5"/>
        <v>9.4630452747702185E-3</v>
      </c>
      <c r="M37" s="67"/>
      <c r="N37" s="68"/>
    </row>
    <row r="38" spans="1:14" ht="21.6" customHeight="1" x14ac:dyDescent="0.35">
      <c r="A38" s="64">
        <v>10</v>
      </c>
      <c r="B38" s="65" t="s">
        <v>100</v>
      </c>
      <c r="C38" s="66" t="s">
        <v>23</v>
      </c>
      <c r="D38" s="257">
        <v>235.4</v>
      </c>
      <c r="E38" s="258">
        <f>349.22+235.4</f>
        <v>584.62</v>
      </c>
      <c r="F38" s="185">
        <v>365.233</v>
      </c>
      <c r="G38" s="238">
        <v>758.84500000000003</v>
      </c>
      <c r="H38" s="156">
        <f t="shared" si="4"/>
        <v>-0.35547992651266452</v>
      </c>
      <c r="I38" s="157">
        <f t="shared" si="5"/>
        <v>-0.22959234099190218</v>
      </c>
      <c r="M38" s="67"/>
      <c r="N38" s="68"/>
    </row>
    <row r="39" spans="1:14" ht="24" customHeight="1" x14ac:dyDescent="0.35">
      <c r="A39" s="64">
        <v>11</v>
      </c>
      <c r="B39" s="65" t="s">
        <v>11</v>
      </c>
      <c r="C39" s="66" t="s">
        <v>23</v>
      </c>
      <c r="D39" s="257">
        <f>SUM(D37:D38)</f>
        <v>1757.47</v>
      </c>
      <c r="E39" s="258">
        <f>SUM(E37:E38)</f>
        <v>3688.5199999999995</v>
      </c>
      <c r="F39" s="185">
        <v>1789.7719999999997</v>
      </c>
      <c r="G39" s="235">
        <v>3833.6480000000001</v>
      </c>
      <c r="H39" s="156">
        <f t="shared" si="4"/>
        <v>-1.8048108921136147E-2</v>
      </c>
      <c r="I39" s="157">
        <f t="shared" si="5"/>
        <v>-3.7856370746610177E-2</v>
      </c>
      <c r="M39" s="67"/>
      <c r="N39" s="68"/>
    </row>
    <row r="40" spans="1:14" ht="31.5" customHeight="1" thickBot="1" x14ac:dyDescent="0.25">
      <c r="A40" s="69">
        <v>12</v>
      </c>
      <c r="B40" s="70" t="s">
        <v>12</v>
      </c>
      <c r="C40" s="71" t="s">
        <v>23</v>
      </c>
      <c r="D40" s="259">
        <f>D32+D39</f>
        <v>3200.92</v>
      </c>
      <c r="E40" s="260">
        <f>E32+E39</f>
        <v>6772.86</v>
      </c>
      <c r="F40" s="186">
        <v>3175.4159999999997</v>
      </c>
      <c r="G40" s="57">
        <v>6589.4560000000001</v>
      </c>
      <c r="H40" s="158">
        <f t="shared" si="4"/>
        <v>8.0317035626199414E-3</v>
      </c>
      <c r="I40" s="159">
        <f t="shared" si="5"/>
        <v>2.7832950094818076E-2</v>
      </c>
    </row>
    <row r="41" spans="1:14" x14ac:dyDescent="0.2">
      <c r="D41" s="136"/>
      <c r="E41" s="136"/>
      <c r="H41" s="136"/>
      <c r="I41" s="136"/>
    </row>
    <row r="43" spans="1:14" ht="12.75" customHeight="1" x14ac:dyDescent="0.2">
      <c r="A43" s="339"/>
      <c r="B43" s="339"/>
    </row>
    <row r="52" spans="4:6" ht="23.25" x14ac:dyDescent="0.35">
      <c r="D52" s="120">
        <v>1639.71</v>
      </c>
      <c r="E52" s="120">
        <v>5096.3599999999997</v>
      </c>
    </row>
    <row r="57" spans="4:6" ht="26.25" x14ac:dyDescent="0.4">
      <c r="D57" s="83">
        <v>335.74</v>
      </c>
      <c r="E57" s="83">
        <v>335.74</v>
      </c>
      <c r="F57" s="121">
        <f>D40-D52</f>
        <v>1561.21</v>
      </c>
    </row>
    <row r="58" spans="4:6" ht="26.25" x14ac:dyDescent="0.4">
      <c r="D58" s="83">
        <v>346.72</v>
      </c>
      <c r="E58" s="83">
        <v>346.72</v>
      </c>
      <c r="F58" s="121">
        <f>E40-E52</f>
        <v>1676.5</v>
      </c>
    </row>
    <row r="59" spans="4:6" ht="26.25" x14ac:dyDescent="0.4">
      <c r="D59" s="83">
        <f>SUM(D57:D58)</f>
        <v>682.46</v>
      </c>
      <c r="E59" s="83">
        <f>SUM(E57:E58)</f>
        <v>682.46</v>
      </c>
    </row>
    <row r="64" spans="4:6" ht="20.100000000000001" customHeight="1" x14ac:dyDescent="0.25">
      <c r="D64" s="122" t="s">
        <v>217</v>
      </c>
      <c r="E64" s="122" t="s">
        <v>218</v>
      </c>
    </row>
    <row r="65" spans="3:6" ht="20.100000000000001" customHeight="1" x14ac:dyDescent="0.25">
      <c r="C65" s="123" t="s">
        <v>219</v>
      </c>
      <c r="D65" s="124">
        <v>153.19999999999999</v>
      </c>
      <c r="E65" s="124">
        <v>171.66</v>
      </c>
      <c r="F65" s="125">
        <f>(D65-E65)/E65</f>
        <v>-0.1075381568216242</v>
      </c>
    </row>
    <row r="66" spans="3:6" ht="20.100000000000001" customHeight="1" x14ac:dyDescent="0.25">
      <c r="C66" s="123" t="s">
        <v>220</v>
      </c>
      <c r="D66" s="124">
        <v>136.37</v>
      </c>
      <c r="E66" s="124">
        <v>136.62</v>
      </c>
      <c r="F66" s="125">
        <f>(D66-E66)/E66</f>
        <v>-1.8298931342409603E-3</v>
      </c>
    </row>
    <row r="67" spans="3:6" ht="20.100000000000001" customHeight="1" x14ac:dyDescent="0.25">
      <c r="C67" s="123"/>
      <c r="D67" s="124">
        <f>SUM(D65:D66)</f>
        <v>289.57</v>
      </c>
      <c r="E67" s="124">
        <f>SUM(E65:E66)</f>
        <v>308.27999999999997</v>
      </c>
      <c r="F67" s="125">
        <f>(D67-E67)/E67</f>
        <v>-6.0691579083949593E-2</v>
      </c>
    </row>
    <row r="68" spans="3:6" ht="20.100000000000001" customHeight="1" x14ac:dyDescent="0.2"/>
  </sheetData>
  <mergeCells count="23">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E19:E20"/>
    <mergeCell ref="D19:D20"/>
  </mergeCells>
  <phoneticPr fontId="2"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R57"/>
  <sheetViews>
    <sheetView view="pageBreakPreview" topLeftCell="A19" zoomScale="69" zoomScaleNormal="50" zoomScaleSheetLayoutView="69" workbookViewId="0">
      <selection activeCell="E27" sqref="D27:E27"/>
    </sheetView>
  </sheetViews>
  <sheetFormatPr defaultColWidth="9.140625" defaultRowHeight="12.75" x14ac:dyDescent="0.2"/>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x14ac:dyDescent="0.2">
      <c r="I2" s="59" t="s">
        <v>22</v>
      </c>
    </row>
    <row r="5" spans="1:13" ht="30" x14ac:dyDescent="0.45">
      <c r="A5" s="363" t="s">
        <v>0</v>
      </c>
      <c r="B5" s="363"/>
      <c r="C5" s="363"/>
      <c r="D5" s="363"/>
      <c r="E5" s="363"/>
      <c r="F5" s="363"/>
      <c r="G5" s="363"/>
      <c r="H5" s="363"/>
      <c r="I5" s="363"/>
    </row>
    <row r="7" spans="1:13" ht="27.75" x14ac:dyDescent="0.3">
      <c r="A7" s="372" t="s">
        <v>20</v>
      </c>
      <c r="B7" s="372"/>
      <c r="C7" s="372"/>
      <c r="D7" s="372"/>
      <c r="E7" s="372"/>
      <c r="F7" s="372"/>
      <c r="G7" s="372"/>
      <c r="H7" s="372"/>
      <c r="I7" s="372"/>
      <c r="J7" s="232"/>
      <c r="K7" s="232"/>
      <c r="L7" s="231"/>
      <c r="M7" s="123"/>
    </row>
    <row r="9" spans="1:13" ht="27.75" x14ac:dyDescent="0.2">
      <c r="A9" s="372" t="s">
        <v>19</v>
      </c>
      <c r="B9" s="372"/>
      <c r="C9" s="372"/>
      <c r="D9" s="372"/>
      <c r="E9" s="372"/>
      <c r="F9" s="372"/>
      <c r="G9" s="372"/>
      <c r="H9" s="372"/>
      <c r="I9" s="372"/>
    </row>
    <row r="10" spans="1:13" ht="13.5" thickBot="1" x14ac:dyDescent="0.25"/>
    <row r="11" spans="1:13" ht="21.6" customHeight="1" x14ac:dyDescent="0.2">
      <c r="A11" s="60"/>
      <c r="B11" s="61"/>
      <c r="C11" s="61"/>
      <c r="D11" s="357" t="s">
        <v>16</v>
      </c>
      <c r="E11" s="357"/>
      <c r="F11" s="357" t="s">
        <v>81</v>
      </c>
      <c r="G11" s="357"/>
      <c r="H11" s="357" t="s">
        <v>17</v>
      </c>
      <c r="I11" s="358"/>
    </row>
    <row r="12" spans="1:13" ht="21.6" customHeight="1" x14ac:dyDescent="0.2">
      <c r="A12" s="62"/>
      <c r="B12" s="54"/>
      <c r="C12" s="54"/>
      <c r="D12" s="54" t="s">
        <v>14</v>
      </c>
      <c r="E12" s="54" t="s">
        <v>15</v>
      </c>
      <c r="F12" s="54" t="s">
        <v>14</v>
      </c>
      <c r="G12" s="54" t="s">
        <v>15</v>
      </c>
      <c r="H12" s="359" t="s">
        <v>14</v>
      </c>
      <c r="I12" s="360" t="s">
        <v>15</v>
      </c>
    </row>
    <row r="13" spans="1:13" ht="21.6" customHeight="1" x14ac:dyDescent="0.2">
      <c r="A13" s="62" t="s">
        <v>43</v>
      </c>
      <c r="B13" s="63" t="s">
        <v>119</v>
      </c>
      <c r="C13" s="54"/>
      <c r="D13" s="336" t="str">
        <f>+'SHEET-4'!D13:E13</f>
        <v>July-2023 to Sept-2023</v>
      </c>
      <c r="E13" s="336"/>
      <c r="F13" s="336" t="str">
        <f>+'SHEET-4'!F13:G13</f>
        <v>July-2022 to Sept-2022</v>
      </c>
      <c r="G13" s="336"/>
      <c r="H13" s="359"/>
      <c r="I13" s="360"/>
    </row>
    <row r="14" spans="1:13" ht="21.6" customHeight="1" x14ac:dyDescent="0.2">
      <c r="A14" s="64">
        <v>1</v>
      </c>
      <c r="B14" s="65" t="s">
        <v>4</v>
      </c>
      <c r="C14" s="66" t="s">
        <v>13</v>
      </c>
      <c r="D14" s="168">
        <v>1263.23</v>
      </c>
      <c r="E14" s="168">
        <v>2503.77</v>
      </c>
      <c r="F14" s="238">
        <v>1251.2200000000003</v>
      </c>
      <c r="G14" s="238">
        <v>2158.63</v>
      </c>
      <c r="H14" s="156">
        <f>(D14-F14)/F14</f>
        <v>9.5986317354260324E-3</v>
      </c>
      <c r="I14" s="157">
        <f>(E14-G14)/G14</f>
        <v>0.15988844776548081</v>
      </c>
    </row>
    <row r="15" spans="1:13" ht="21.6" customHeight="1" x14ac:dyDescent="0.2">
      <c r="A15" s="64">
        <v>2</v>
      </c>
      <c r="B15" s="65" t="s">
        <v>80</v>
      </c>
      <c r="C15" s="66" t="s">
        <v>13</v>
      </c>
      <c r="D15" s="168">
        <v>0</v>
      </c>
      <c r="E15" s="168">
        <v>0</v>
      </c>
      <c r="F15" s="235">
        <v>0</v>
      </c>
      <c r="G15" s="235">
        <v>0</v>
      </c>
      <c r="H15" s="193" t="e">
        <f t="shared" ref="H15:I25" si="0">(D15-F15)/F15</f>
        <v>#DIV/0!</v>
      </c>
      <c r="I15" s="194" t="e">
        <f t="shared" si="0"/>
        <v>#DIV/0!</v>
      </c>
    </row>
    <row r="16" spans="1:13" ht="21.6" customHeight="1" x14ac:dyDescent="0.2">
      <c r="A16" s="64">
        <v>3</v>
      </c>
      <c r="B16" s="65" t="s">
        <v>7</v>
      </c>
      <c r="C16" s="66" t="s">
        <v>13</v>
      </c>
      <c r="D16" s="168">
        <v>0</v>
      </c>
      <c r="E16" s="168">
        <v>0</v>
      </c>
      <c r="F16" s="235">
        <v>0</v>
      </c>
      <c r="G16" s="235">
        <v>0</v>
      </c>
      <c r="H16" s="156">
        <v>0</v>
      </c>
      <c r="I16" s="157">
        <v>0</v>
      </c>
    </row>
    <row r="17" spans="1:18" ht="24" customHeight="1" x14ac:dyDescent="0.2">
      <c r="A17" s="64">
        <v>4</v>
      </c>
      <c r="B17" s="65" t="s">
        <v>8</v>
      </c>
      <c r="C17" s="66" t="s">
        <v>13</v>
      </c>
      <c r="D17" s="168">
        <f>SUM(D14:D16)</f>
        <v>1263.23</v>
      </c>
      <c r="E17" s="168">
        <f>SUM(E14:E16)</f>
        <v>2503.77</v>
      </c>
      <c r="F17" s="235">
        <v>1251.2200000000003</v>
      </c>
      <c r="G17" s="235">
        <v>2158.63</v>
      </c>
      <c r="H17" s="156">
        <f t="shared" si="0"/>
        <v>9.5986317354260324E-3</v>
      </c>
      <c r="I17" s="157">
        <f t="shared" si="0"/>
        <v>0.15988844776548081</v>
      </c>
    </row>
    <row r="18" spans="1:18" ht="21.6" customHeight="1" x14ac:dyDescent="0.35">
      <c r="A18" s="64">
        <v>5</v>
      </c>
      <c r="B18" s="65" t="s">
        <v>2</v>
      </c>
      <c r="C18" s="66" t="s">
        <v>13</v>
      </c>
      <c r="D18" s="168">
        <v>612.13</v>
      </c>
      <c r="E18" s="168">
        <f>612.13+646.61</f>
        <v>1258.74</v>
      </c>
      <c r="F18" s="238">
        <v>417.99</v>
      </c>
      <c r="G18" s="238">
        <v>1021.9</v>
      </c>
      <c r="H18" s="156">
        <f t="shared" si="0"/>
        <v>0.46446087226967148</v>
      </c>
      <c r="I18" s="157">
        <f t="shared" si="0"/>
        <v>0.23176436050494181</v>
      </c>
      <c r="O18" s="67"/>
      <c r="P18" s="68"/>
    </row>
    <row r="19" spans="1:18" ht="21.6" customHeight="1" x14ac:dyDescent="0.35">
      <c r="A19" s="64">
        <v>6</v>
      </c>
      <c r="B19" s="65" t="s">
        <v>3</v>
      </c>
      <c r="C19" s="66" t="s">
        <v>13</v>
      </c>
      <c r="D19" s="342">
        <v>445.14</v>
      </c>
      <c r="E19" s="342">
        <v>947.82</v>
      </c>
      <c r="F19" s="342">
        <v>397.73</v>
      </c>
      <c r="G19" s="342">
        <v>866.35</v>
      </c>
      <c r="H19" s="375">
        <f t="shared" si="0"/>
        <v>0.1192014683327885</v>
      </c>
      <c r="I19" s="364">
        <f t="shared" si="0"/>
        <v>9.4038206267674757E-2</v>
      </c>
      <c r="O19" s="67"/>
      <c r="P19" s="68"/>
    </row>
    <row r="20" spans="1:18" ht="21.6" customHeight="1" x14ac:dyDescent="0.35">
      <c r="A20" s="64">
        <v>7</v>
      </c>
      <c r="B20" s="65" t="s">
        <v>1</v>
      </c>
      <c r="C20" s="66" t="s">
        <v>13</v>
      </c>
      <c r="D20" s="343"/>
      <c r="E20" s="343"/>
      <c r="F20" s="343"/>
      <c r="G20" s="343"/>
      <c r="H20" s="376"/>
      <c r="I20" s="365"/>
      <c r="O20" s="67"/>
      <c r="P20" s="68"/>
    </row>
    <row r="21" spans="1:18" ht="21.6" customHeight="1" x14ac:dyDescent="0.2">
      <c r="A21" s="64">
        <v>8</v>
      </c>
      <c r="B21" s="65" t="s">
        <v>117</v>
      </c>
      <c r="C21" s="66" t="s">
        <v>13</v>
      </c>
      <c r="D21" s="168">
        <v>123.42</v>
      </c>
      <c r="E21" s="168">
        <v>178.71</v>
      </c>
      <c r="F21" s="238">
        <v>74.109999999999985</v>
      </c>
      <c r="G21" s="238">
        <v>141.91999999999999</v>
      </c>
      <c r="H21" s="156">
        <f t="shared" si="0"/>
        <v>0.66536229928484725</v>
      </c>
      <c r="I21" s="157">
        <f t="shared" si="0"/>
        <v>0.25923055242390097</v>
      </c>
    </row>
    <row r="22" spans="1:18" ht="24" customHeight="1" x14ac:dyDescent="0.35">
      <c r="A22" s="64">
        <v>9</v>
      </c>
      <c r="B22" s="65" t="s">
        <v>10</v>
      </c>
      <c r="C22" s="66" t="s">
        <v>13</v>
      </c>
      <c r="D22" s="168">
        <f>SUM(D18:D21)</f>
        <v>1180.69</v>
      </c>
      <c r="E22" s="168">
        <f>SUM(E18:E21)</f>
        <v>2385.27</v>
      </c>
      <c r="F22" s="235">
        <v>889.83</v>
      </c>
      <c r="G22" s="235">
        <v>2030.17</v>
      </c>
      <c r="H22" s="156">
        <f t="shared" si="0"/>
        <v>0.32687142487890947</v>
      </c>
      <c r="I22" s="157">
        <f t="shared" si="0"/>
        <v>0.17491146061659857</v>
      </c>
      <c r="O22" s="67"/>
      <c r="P22" s="68"/>
    </row>
    <row r="23" spans="1:18" ht="21.6" customHeight="1" x14ac:dyDescent="0.35">
      <c r="A23" s="64">
        <v>10</v>
      </c>
      <c r="B23" s="65" t="s">
        <v>106</v>
      </c>
      <c r="C23" s="66" t="s">
        <v>13</v>
      </c>
      <c r="D23" s="168">
        <v>174.89</v>
      </c>
      <c r="E23" s="168">
        <v>271.94</v>
      </c>
      <c r="F23" s="238">
        <v>82.570000000000022</v>
      </c>
      <c r="G23" s="238">
        <v>220.96</v>
      </c>
      <c r="H23" s="156">
        <f t="shared" si="0"/>
        <v>1.1180816277098213</v>
      </c>
      <c r="I23" s="157">
        <f t="shared" si="0"/>
        <v>0.23072049239681386</v>
      </c>
      <c r="O23" s="67"/>
      <c r="P23" s="68"/>
    </row>
    <row r="24" spans="1:18" ht="24" customHeight="1" x14ac:dyDescent="0.35">
      <c r="A24" s="64">
        <v>11</v>
      </c>
      <c r="B24" s="65" t="s">
        <v>11</v>
      </c>
      <c r="C24" s="66" t="s">
        <v>13</v>
      </c>
      <c r="D24" s="168">
        <f>SUM(D22:D23)</f>
        <v>1355.58</v>
      </c>
      <c r="E24" s="216">
        <f>SUM(E22:E23)</f>
        <v>2657.21</v>
      </c>
      <c r="F24" s="235">
        <v>972.40000000000009</v>
      </c>
      <c r="G24" s="235">
        <v>2251.13</v>
      </c>
      <c r="H24" s="156">
        <f t="shared" si="0"/>
        <v>0.39405594405594385</v>
      </c>
      <c r="I24" s="157">
        <f t="shared" si="0"/>
        <v>0.18038940443244056</v>
      </c>
      <c r="O24" s="67"/>
      <c r="P24" s="68"/>
    </row>
    <row r="25" spans="1:18" ht="31.5" customHeight="1" thickBot="1" x14ac:dyDescent="0.25">
      <c r="A25" s="69">
        <v>12</v>
      </c>
      <c r="B25" s="70" t="s">
        <v>12</v>
      </c>
      <c r="C25" s="71" t="s">
        <v>13</v>
      </c>
      <c r="D25" s="57">
        <f>D17+D24</f>
        <v>2618.81</v>
      </c>
      <c r="E25" s="57">
        <f>E17+E24</f>
        <v>5160.9799999999996</v>
      </c>
      <c r="F25" s="57">
        <v>2223.6200000000003</v>
      </c>
      <c r="G25" s="57">
        <v>4409.76</v>
      </c>
      <c r="H25" s="158">
        <f t="shared" si="0"/>
        <v>0.17772371178528684</v>
      </c>
      <c r="I25" s="159">
        <f t="shared" si="0"/>
        <v>0.1703539421646528</v>
      </c>
      <c r="K25" s="234"/>
    </row>
    <row r="26" spans="1:18" ht="15" customHeight="1" x14ac:dyDescent="0.3">
      <c r="A26" s="55"/>
      <c r="B26" s="72"/>
      <c r="C26" s="73"/>
      <c r="D26" s="137"/>
      <c r="E26" s="241"/>
      <c r="F26" s="55"/>
      <c r="G26" s="55"/>
      <c r="H26" s="137"/>
      <c r="I26" s="137"/>
    </row>
    <row r="27" spans="1:18" ht="28.5" customHeight="1" x14ac:dyDescent="0.3">
      <c r="A27" s="74" t="s">
        <v>44</v>
      </c>
      <c r="B27" s="75" t="s">
        <v>18</v>
      </c>
      <c r="C27" s="73"/>
      <c r="D27" s="242"/>
      <c r="E27" s="242"/>
      <c r="F27" s="55"/>
      <c r="G27" s="55"/>
      <c r="H27" s="137"/>
      <c r="I27" s="137"/>
    </row>
    <row r="28" spans="1:18" ht="15" customHeight="1" thickBot="1" x14ac:dyDescent="0.35">
      <c r="A28" s="55"/>
      <c r="B28" s="72"/>
      <c r="C28" s="73"/>
      <c r="D28" s="55"/>
      <c r="E28" s="55"/>
      <c r="F28" s="55"/>
      <c r="G28" s="55"/>
      <c r="H28" s="137"/>
      <c r="I28" s="137"/>
    </row>
    <row r="29" spans="1:18" ht="21.6" customHeight="1" x14ac:dyDescent="0.4">
      <c r="A29" s="76">
        <v>1</v>
      </c>
      <c r="B29" s="77" t="s">
        <v>4</v>
      </c>
      <c r="C29" s="78" t="s">
        <v>21</v>
      </c>
      <c r="D29" s="187">
        <f>D14/'SHEET-4'!D29*1000</f>
        <v>875.14635075686715</v>
      </c>
      <c r="E29" s="56">
        <f>E14/'SHEET-4'!E29*1000</f>
        <v>811.76848207396074</v>
      </c>
      <c r="F29" s="56">
        <v>902.98806908556617</v>
      </c>
      <c r="G29" s="56">
        <v>783.30202974953272</v>
      </c>
      <c r="H29" s="182">
        <f>(D29-F29)/F29</f>
        <v>-3.0832875075407853E-2</v>
      </c>
      <c r="I29" s="183">
        <f>(E29-G29)/G29</f>
        <v>3.6341604187506579E-2</v>
      </c>
      <c r="N29" s="79">
        <f>(D14/'SHEET-4'!D29)*1000</f>
        <v>875.14635075686715</v>
      </c>
      <c r="O29" s="79">
        <f>(E14/'SHEET-4'!E29)*1000</f>
        <v>811.76848207396074</v>
      </c>
      <c r="P29" s="79">
        <f>(F14/'SHEET-4'!F29)*1000</f>
        <v>902.98806908556617</v>
      </c>
      <c r="Q29" s="79">
        <f>(G14/'SHEET-4'!G29)*1000</f>
        <v>783.30202974953272</v>
      </c>
      <c r="R29" s="80"/>
    </row>
    <row r="30" spans="1:18" ht="21.6" customHeight="1" x14ac:dyDescent="0.4">
      <c r="A30" s="64">
        <v>2</v>
      </c>
      <c r="B30" s="65" t="s">
        <v>80</v>
      </c>
      <c r="C30" s="81" t="s">
        <v>21</v>
      </c>
      <c r="D30" s="150">
        <v>0</v>
      </c>
      <c r="E30" s="168">
        <v>0</v>
      </c>
      <c r="F30" s="200">
        <v>0</v>
      </c>
      <c r="G30" s="200">
        <v>0</v>
      </c>
      <c r="H30" s="193" t="e">
        <f t="shared" ref="H30:I40" si="1">(D30-F30)/F30</f>
        <v>#DIV/0!</v>
      </c>
      <c r="I30" s="194" t="e">
        <f t="shared" si="1"/>
        <v>#DIV/0!</v>
      </c>
      <c r="N30" s="79" t="e">
        <f>(D15/'SHEET-4'!D30)*1000</f>
        <v>#DIV/0!</v>
      </c>
      <c r="O30" s="79" t="e">
        <f>(E15/'SHEET-4'!E30)*1000</f>
        <v>#DIV/0!</v>
      </c>
      <c r="P30" s="79" t="e">
        <f>(F15/'SHEET-4'!F30)*1000</f>
        <v>#DIV/0!</v>
      </c>
      <c r="R30" s="80"/>
    </row>
    <row r="31" spans="1:18" ht="21.6" customHeight="1" x14ac:dyDescent="0.4">
      <c r="A31" s="64">
        <v>3</v>
      </c>
      <c r="B31" s="65" t="s">
        <v>7</v>
      </c>
      <c r="C31" s="81" t="s">
        <v>21</v>
      </c>
      <c r="D31" s="150">
        <v>0</v>
      </c>
      <c r="E31" s="168">
        <v>0</v>
      </c>
      <c r="F31" s="200">
        <v>0</v>
      </c>
      <c r="G31" s="200">
        <v>0</v>
      </c>
      <c r="H31" s="156">
        <v>0</v>
      </c>
      <c r="I31" s="157">
        <v>0</v>
      </c>
      <c r="N31" s="79" t="e">
        <f>(D16/'SHEET-4'!D31)*1000</f>
        <v>#DIV/0!</v>
      </c>
      <c r="O31" s="79" t="e">
        <f>(E16/'SHEET-4'!E31)*1000</f>
        <v>#DIV/0!</v>
      </c>
      <c r="P31" s="79" t="e">
        <f>(F16/'SHEET-4'!F31)*1000</f>
        <v>#DIV/0!</v>
      </c>
      <c r="R31" s="80"/>
    </row>
    <row r="32" spans="1:18" ht="24" customHeight="1" x14ac:dyDescent="0.4">
      <c r="A32" s="64">
        <v>4</v>
      </c>
      <c r="B32" s="65" t="s">
        <v>8</v>
      </c>
      <c r="C32" s="81" t="s">
        <v>21</v>
      </c>
      <c r="D32" s="150">
        <f>D17/'SHEET-4'!D32*1000</f>
        <v>875.14635075686715</v>
      </c>
      <c r="E32" s="150">
        <f>E17/'SHEET-4'!E32*1000</f>
        <v>811.76848207396074</v>
      </c>
      <c r="F32" s="199">
        <v>902.98806908556617</v>
      </c>
      <c r="G32" s="199">
        <v>783.30202974953272</v>
      </c>
      <c r="H32" s="156">
        <f t="shared" si="1"/>
        <v>-3.0832875075407853E-2</v>
      </c>
      <c r="I32" s="157">
        <f t="shared" si="1"/>
        <v>3.6341604187506579E-2</v>
      </c>
      <c r="N32" s="79">
        <f>(D17/'SHEET-4'!D32)*1000</f>
        <v>875.14635075686715</v>
      </c>
      <c r="O32" s="79">
        <f>(E17/'SHEET-4'!E32)*1000</f>
        <v>811.76848207396074</v>
      </c>
      <c r="P32" s="79">
        <f>(F17/'SHEET-4'!F32)*1000</f>
        <v>902.98806908556617</v>
      </c>
      <c r="R32" s="80"/>
    </row>
    <row r="33" spans="1:18" ht="21.6" customHeight="1" x14ac:dyDescent="0.4">
      <c r="A33" s="64">
        <v>5</v>
      </c>
      <c r="B33" s="65" t="s">
        <v>2</v>
      </c>
      <c r="C33" s="81" t="s">
        <v>21</v>
      </c>
      <c r="D33" s="150">
        <f>D18/'SHEET-4'!D33*1000</f>
        <v>703.37132876775286</v>
      </c>
      <c r="E33" s="168">
        <f>E18/'SHEET-4'!E33*1000</f>
        <v>697.32811106371423</v>
      </c>
      <c r="F33" s="200">
        <v>502.7549948941483</v>
      </c>
      <c r="G33" s="204">
        <v>568.98410252070141</v>
      </c>
      <c r="H33" s="156">
        <f t="shared" si="1"/>
        <v>0.39903399451226335</v>
      </c>
      <c r="I33" s="157">
        <f t="shared" si="1"/>
        <v>0.22556694989266993</v>
      </c>
      <c r="N33" s="79">
        <f>(D18/'SHEET-4'!D33)*1000</f>
        <v>703.37132876775286</v>
      </c>
      <c r="O33" s="79">
        <f>(E18/'SHEET-4'!E33)*1000</f>
        <v>697.32811106371423</v>
      </c>
      <c r="P33" s="79">
        <f>(F18/'SHEET-4'!F33)*1000</f>
        <v>502.7549948941483</v>
      </c>
      <c r="R33" s="80"/>
    </row>
    <row r="34" spans="1:18" ht="21.6" customHeight="1" x14ac:dyDescent="0.4">
      <c r="A34" s="64">
        <v>6</v>
      </c>
      <c r="B34" s="65" t="s">
        <v>3</v>
      </c>
      <c r="C34" s="81" t="s">
        <v>21</v>
      </c>
      <c r="D34" s="377">
        <f>D19/'SHEET-4'!D34*1000</f>
        <v>884.53055141579728</v>
      </c>
      <c r="E34" s="378">
        <f>E19/'SHEET-4'!E34*1000</f>
        <v>935.55487558113134</v>
      </c>
      <c r="F34" s="342">
        <v>800.08609781758139</v>
      </c>
      <c r="G34" s="379">
        <v>803.26703030876217</v>
      </c>
      <c r="H34" s="381">
        <f t="shared" si="1"/>
        <v>0.1055442080903012</v>
      </c>
      <c r="I34" s="382">
        <f t="shared" si="1"/>
        <v>0.16468725875817408</v>
      </c>
      <c r="N34" s="79">
        <f>(D19/'SHEET-4'!D34)*1000</f>
        <v>884.53055141579728</v>
      </c>
      <c r="O34" s="79">
        <f>(E19/'SHEET-4'!E34)*1000</f>
        <v>935.55487558113134</v>
      </c>
      <c r="P34" s="79">
        <f>(F19/'SHEET-4'!F34)*1000</f>
        <v>800.08609781758139</v>
      </c>
      <c r="R34" s="80"/>
    </row>
    <row r="35" spans="1:18" ht="21.6" customHeight="1" x14ac:dyDescent="0.4">
      <c r="A35" s="64">
        <v>7</v>
      </c>
      <c r="B35" s="65" t="s">
        <v>1</v>
      </c>
      <c r="C35" s="81" t="s">
        <v>21</v>
      </c>
      <c r="D35" s="377"/>
      <c r="E35" s="378"/>
      <c r="F35" s="343"/>
      <c r="G35" s="380"/>
      <c r="H35" s="381"/>
      <c r="I35" s="382"/>
      <c r="N35" s="79" t="e">
        <f>(D20/'SHEET-4'!D35)*1000</f>
        <v>#DIV/0!</v>
      </c>
      <c r="O35" s="79" t="e">
        <f>(E20/'SHEET-4'!E35)*1000</f>
        <v>#DIV/0!</v>
      </c>
      <c r="P35" s="79" t="e">
        <f>(F20/'SHEET-4'!F35)*1000</f>
        <v>#DIV/0!</v>
      </c>
      <c r="R35" s="80"/>
    </row>
    <row r="36" spans="1:18" ht="21.6" customHeight="1" x14ac:dyDescent="0.4">
      <c r="A36" s="64">
        <v>8</v>
      </c>
      <c r="B36" s="65" t="s">
        <v>117</v>
      </c>
      <c r="C36" s="81" t="s">
        <v>21</v>
      </c>
      <c r="D36" s="150">
        <f>D21/'SHEET-4'!D36*1000</f>
        <v>830.88730308334459</v>
      </c>
      <c r="E36" s="168">
        <f>E21/'SHEET-4'!E36*1000</f>
        <v>625.5162758137908</v>
      </c>
      <c r="F36" s="200">
        <v>771.72996219970616</v>
      </c>
      <c r="G36" s="204">
        <v>708.67164015140156</v>
      </c>
      <c r="H36" s="156">
        <f t="shared" si="1"/>
        <v>7.6655493218144424E-2</v>
      </c>
      <c r="I36" s="157">
        <f t="shared" si="1"/>
        <v>-0.1173397658749902</v>
      </c>
      <c r="N36" s="79">
        <f>(D21/'SHEET-4'!D36)*1000</f>
        <v>830.88730308334459</v>
      </c>
      <c r="O36" s="79">
        <f>(E21/'SHEET-4'!E36)*1000</f>
        <v>625.5162758137908</v>
      </c>
      <c r="P36" s="79">
        <f>(F21/'SHEET-4'!F36)*1000</f>
        <v>771.72996219970616</v>
      </c>
      <c r="R36" s="80"/>
    </row>
    <row r="37" spans="1:18" ht="24" customHeight="1" x14ac:dyDescent="0.4">
      <c r="A37" s="64">
        <v>9</v>
      </c>
      <c r="B37" s="65" t="s">
        <v>10</v>
      </c>
      <c r="C37" s="81" t="s">
        <v>21</v>
      </c>
      <c r="D37" s="150">
        <f>D22/'SHEET-4'!D37*1000</f>
        <v>775.71333775713344</v>
      </c>
      <c r="E37" s="168">
        <f>E22/'SHEET-4'!E37*1000</f>
        <v>768.47514417345928</v>
      </c>
      <c r="F37" s="200">
        <v>624.64418313573731</v>
      </c>
      <c r="G37" s="204">
        <v>660.26018577450316</v>
      </c>
      <c r="H37" s="156">
        <f t="shared" si="1"/>
        <v>0.24184833333918726</v>
      </c>
      <c r="I37" s="157">
        <f t="shared" si="1"/>
        <v>0.16389744638625611</v>
      </c>
      <c r="N37" s="79">
        <f>(D22/'SHEET-4'!D37)*1000</f>
        <v>775.71333775713344</v>
      </c>
      <c r="O37" s="79">
        <f>(E22/'SHEET-4'!E37)*1000</f>
        <v>768.47514417345928</v>
      </c>
      <c r="P37" s="79">
        <f>(F22/'SHEET-4'!F37)*1000</f>
        <v>624.64418313573731</v>
      </c>
      <c r="R37" s="80"/>
    </row>
    <row r="38" spans="1:18" ht="21.6" customHeight="1" x14ac:dyDescent="0.4">
      <c r="A38" s="64">
        <v>10</v>
      </c>
      <c r="B38" s="65" t="s">
        <v>5</v>
      </c>
      <c r="C38" s="81" t="s">
        <v>21</v>
      </c>
      <c r="D38" s="150">
        <f>D23/'SHEET-4'!D38*1000</f>
        <v>742.948173322005</v>
      </c>
      <c r="E38" s="168">
        <f>E23/'SHEET-4'!E38*1000</f>
        <v>465.15685402483666</v>
      </c>
      <c r="F38" s="220">
        <v>226.07486180054929</v>
      </c>
      <c r="G38" s="204">
        <v>291.17935810343346</v>
      </c>
      <c r="H38" s="156">
        <f t="shared" si="1"/>
        <v>2.2862927235910835</v>
      </c>
      <c r="I38" s="157">
        <f t="shared" si="1"/>
        <v>0.59749254567558485</v>
      </c>
      <c r="N38" s="79">
        <f>(D23/'SHEET-4'!D38)*1000</f>
        <v>742.948173322005</v>
      </c>
      <c r="O38" s="79">
        <f>(E23/'SHEET-4'!E38)*1000</f>
        <v>465.15685402483666</v>
      </c>
      <c r="P38" s="79">
        <f>(F23/'SHEET-4'!F38)*1000</f>
        <v>226.07486180054929</v>
      </c>
      <c r="R38" s="80"/>
    </row>
    <row r="39" spans="1:18" ht="24" customHeight="1" x14ac:dyDescent="0.4">
      <c r="A39" s="64">
        <v>11</v>
      </c>
      <c r="B39" s="65" t="s">
        <v>11</v>
      </c>
      <c r="C39" s="81" t="s">
        <v>21</v>
      </c>
      <c r="D39" s="150">
        <f>D24/'SHEET-4'!D39*1000</f>
        <v>771.32468833038388</v>
      </c>
      <c r="E39" s="168">
        <f>E24/'SHEET-4'!E39*1000</f>
        <v>720.40005205339821</v>
      </c>
      <c r="F39" s="200">
        <v>543.30942712256103</v>
      </c>
      <c r="G39" s="204">
        <v>587.20310263227088</v>
      </c>
      <c r="H39" s="156">
        <f t="shared" si="1"/>
        <v>0.4196784554529488</v>
      </c>
      <c r="I39" s="157">
        <f t="shared" si="1"/>
        <v>0.22683284339616366</v>
      </c>
      <c r="N39" s="79">
        <f>(D24/'SHEET-4'!D39)*1000</f>
        <v>771.32468833038388</v>
      </c>
      <c r="O39" s="79">
        <f>(E24/'SHEET-4'!E39)*1000</f>
        <v>720.40005205339821</v>
      </c>
      <c r="P39" s="79">
        <f>(F24/'SHEET-4'!F39)*1000</f>
        <v>543.30942712256103</v>
      </c>
      <c r="R39" s="80"/>
    </row>
    <row r="40" spans="1:18" ht="31.5" customHeight="1" thickBot="1" x14ac:dyDescent="0.45">
      <c r="A40" s="69">
        <v>12</v>
      </c>
      <c r="B40" s="70" t="s">
        <v>12</v>
      </c>
      <c r="C40" s="82" t="s">
        <v>21</v>
      </c>
      <c r="D40" s="188">
        <f>D25/'SHEET-4'!D40*1000</f>
        <v>818.14290891368728</v>
      </c>
      <c r="E40" s="57">
        <f>E25/'SHEET-4'!E40*1000</f>
        <v>762.00895928750924</v>
      </c>
      <c r="F40" s="57">
        <v>700.26100517223585</v>
      </c>
      <c r="G40" s="204">
        <v>669.21457552793436</v>
      </c>
      <c r="H40" s="158">
        <f t="shared" si="1"/>
        <v>0.16833995163340168</v>
      </c>
      <c r="I40" s="159">
        <f t="shared" si="1"/>
        <v>0.13866162984625768</v>
      </c>
      <c r="N40" s="79">
        <f>(D25/'SHEET-4'!D40)*1000</f>
        <v>818.14290891368728</v>
      </c>
      <c r="O40" s="79">
        <f>(E25/'SHEET-4'!E40)*1000</f>
        <v>762.00895928750924</v>
      </c>
      <c r="P40" s="79">
        <f>(F25/'SHEET-4'!F40)*1000</f>
        <v>700.26100517223585</v>
      </c>
      <c r="R40" s="80"/>
    </row>
    <row r="41" spans="1:18" ht="23.25" x14ac:dyDescent="0.35">
      <c r="P41" s="80"/>
    </row>
    <row r="42" spans="1:18" ht="23.25" x14ac:dyDescent="0.35">
      <c r="P42" s="80"/>
    </row>
    <row r="43" spans="1:18" ht="12.75" customHeight="1" x14ac:dyDescent="0.35">
      <c r="A43" s="339"/>
      <c r="B43" s="339"/>
      <c r="P43" s="80"/>
    </row>
    <row r="44" spans="1:18" ht="23.25" x14ac:dyDescent="0.35">
      <c r="P44" s="80"/>
    </row>
    <row r="49" spans="4:6" ht="26.25" x14ac:dyDescent="0.4">
      <c r="D49" s="83"/>
    </row>
    <row r="50" spans="4:6" ht="26.25" x14ac:dyDescent="0.4">
      <c r="D50" s="83"/>
    </row>
    <row r="51" spans="4:6" ht="26.25" x14ac:dyDescent="0.4">
      <c r="D51" s="84"/>
    </row>
    <row r="55" spans="4:6" ht="23.25" x14ac:dyDescent="0.35">
      <c r="F55" s="68"/>
    </row>
    <row r="56" spans="4:6" ht="23.25" x14ac:dyDescent="0.35">
      <c r="F56" s="68"/>
    </row>
    <row r="57" spans="4:6" ht="23.25" x14ac:dyDescent="0.35">
      <c r="F57" s="68"/>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P76"/>
  <sheetViews>
    <sheetView view="pageBreakPreview" topLeftCell="A4" zoomScale="60" zoomScaleNormal="60" workbookViewId="0">
      <selection activeCell="D31" sqref="D31"/>
    </sheetView>
  </sheetViews>
  <sheetFormatPr defaultRowHeight="12.75" x14ac:dyDescent="0.2"/>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x14ac:dyDescent="0.2">
      <c r="I2" s="48" t="s">
        <v>224</v>
      </c>
    </row>
    <row r="5" spans="1:10" ht="30" x14ac:dyDescent="0.45">
      <c r="A5" s="394" t="s">
        <v>0</v>
      </c>
      <c r="B5" s="394"/>
      <c r="C5" s="394"/>
      <c r="D5" s="394"/>
      <c r="E5" s="394"/>
      <c r="F5" s="394"/>
      <c r="G5" s="394"/>
      <c r="H5" s="394"/>
      <c r="I5" s="394"/>
      <c r="J5" s="5"/>
    </row>
    <row r="6" spans="1:10" ht="8.25" customHeight="1" x14ac:dyDescent="0.2">
      <c r="A6" s="5"/>
      <c r="B6" s="5"/>
      <c r="C6" s="5"/>
      <c r="D6" s="5"/>
      <c r="E6" s="5"/>
      <c r="F6" s="5"/>
      <c r="G6" s="5"/>
      <c r="H6" s="5"/>
      <c r="I6" s="5"/>
      <c r="J6" s="5"/>
    </row>
    <row r="7" spans="1:10" ht="30" x14ac:dyDescent="0.2">
      <c r="A7" s="396" t="s">
        <v>20</v>
      </c>
      <c r="B7" s="396"/>
      <c r="C7" s="396"/>
      <c r="D7" s="396"/>
      <c r="E7" s="396"/>
      <c r="F7" s="396"/>
      <c r="G7" s="396"/>
      <c r="H7" s="396"/>
      <c r="I7" s="396"/>
      <c r="J7" s="5"/>
    </row>
    <row r="8" spans="1:10" ht="8.25" customHeight="1" x14ac:dyDescent="0.2">
      <c r="A8" s="5"/>
      <c r="B8" s="5"/>
      <c r="C8" s="5"/>
      <c r="D8" s="5"/>
      <c r="E8" s="5"/>
      <c r="F8" s="5"/>
      <c r="G8" s="5"/>
      <c r="H8" s="5"/>
      <c r="I8" s="5"/>
      <c r="J8" s="5"/>
    </row>
    <row r="9" spans="1:10" ht="27.75" x14ac:dyDescent="0.2">
      <c r="A9" s="395" t="s">
        <v>38</v>
      </c>
      <c r="B9" s="395"/>
      <c r="C9" s="395"/>
      <c r="D9" s="395"/>
      <c r="E9" s="395"/>
      <c r="F9" s="395"/>
      <c r="G9" s="395"/>
      <c r="H9" s="395"/>
      <c r="I9" s="395"/>
      <c r="J9" s="5"/>
    </row>
    <row r="10" spans="1:10" ht="13.5" thickBot="1" x14ac:dyDescent="0.25">
      <c r="A10" s="5"/>
      <c r="B10" s="5"/>
      <c r="C10" s="5"/>
      <c r="D10" s="5"/>
      <c r="E10" s="5"/>
      <c r="F10" s="5"/>
      <c r="G10" s="5"/>
      <c r="H10" s="5"/>
      <c r="I10" s="5"/>
      <c r="J10" s="5"/>
    </row>
    <row r="11" spans="1:10" ht="18" x14ac:dyDescent="0.2">
      <c r="A11" s="12"/>
      <c r="B11" s="50"/>
      <c r="C11" s="50"/>
      <c r="D11" s="397" t="s">
        <v>16</v>
      </c>
      <c r="E11" s="397"/>
      <c r="F11" s="397" t="s">
        <v>64</v>
      </c>
      <c r="G11" s="397"/>
      <c r="H11" s="397" t="s">
        <v>17</v>
      </c>
      <c r="I11" s="398"/>
      <c r="J11" s="5"/>
    </row>
    <row r="12" spans="1:10" ht="18" x14ac:dyDescent="0.2">
      <c r="A12" s="13"/>
      <c r="B12" s="51"/>
      <c r="C12" s="51"/>
      <c r="D12" s="51" t="s">
        <v>14</v>
      </c>
      <c r="E12" s="51" t="s">
        <v>15</v>
      </c>
      <c r="F12" s="51" t="s">
        <v>14</v>
      </c>
      <c r="G12" s="51" t="s">
        <v>15</v>
      </c>
      <c r="H12" s="383" t="s">
        <v>14</v>
      </c>
      <c r="I12" s="385" t="s">
        <v>15</v>
      </c>
      <c r="J12" s="5"/>
    </row>
    <row r="13" spans="1:10" ht="27" customHeight="1" thickBot="1" x14ac:dyDescent="0.25">
      <c r="A13" s="15" t="s">
        <v>36</v>
      </c>
      <c r="B13" s="16" t="s">
        <v>37</v>
      </c>
      <c r="C13" s="1"/>
      <c r="D13" s="336" t="str">
        <f>+'SHEET-5'!D13:E13</f>
        <v>July-2023 to Sept-2023</v>
      </c>
      <c r="E13" s="336"/>
      <c r="F13" s="336" t="str">
        <f>+'SHEET-5'!F13:G13</f>
        <v>July-2022 to Sept-2022</v>
      </c>
      <c r="G13" s="336"/>
      <c r="H13" s="384"/>
      <c r="I13" s="386"/>
      <c r="J13" s="5"/>
    </row>
    <row r="14" spans="1:10" ht="23.25" x14ac:dyDescent="0.2">
      <c r="A14" s="127">
        <v>1</v>
      </c>
      <c r="B14" s="128" t="s">
        <v>4</v>
      </c>
      <c r="C14" s="129" t="s">
        <v>33</v>
      </c>
      <c r="D14" s="264">
        <v>90.930598765528273</v>
      </c>
      <c r="E14" s="254">
        <v>91.96704180575891</v>
      </c>
      <c r="F14" s="239">
        <v>92.426082917243065</v>
      </c>
      <c r="G14" s="236">
        <v>92.800693596697869</v>
      </c>
      <c r="H14" s="146">
        <f>(D14-F14)/F14</f>
        <v>-1.6180325991460933E-2</v>
      </c>
      <c r="I14" s="147">
        <f>(E14-G14)/G14</f>
        <v>-8.9832495709775851E-3</v>
      </c>
      <c r="J14" s="5"/>
    </row>
    <row r="15" spans="1:10" ht="23.25" x14ac:dyDescent="0.2">
      <c r="A15" s="13">
        <v>2</v>
      </c>
      <c r="B15" s="14" t="s">
        <v>80</v>
      </c>
      <c r="C15" s="26" t="s">
        <v>33</v>
      </c>
      <c r="D15" s="265">
        <v>0</v>
      </c>
      <c r="E15" s="254">
        <v>0</v>
      </c>
      <c r="F15" s="237">
        <v>0</v>
      </c>
      <c r="G15" s="236">
        <v>0</v>
      </c>
      <c r="H15" s="195" t="e">
        <f t="shared" ref="H15:H18" si="0">(D15-F15)/F15</f>
        <v>#DIV/0!</v>
      </c>
      <c r="I15" s="196" t="e">
        <f t="shared" ref="I15:I25" si="1">(E15-G15)/G15</f>
        <v>#DIV/0!</v>
      </c>
      <c r="J15" s="5"/>
    </row>
    <row r="16" spans="1:10" ht="23.25" x14ac:dyDescent="0.2">
      <c r="A16" s="13">
        <v>3</v>
      </c>
      <c r="B16" s="14" t="s">
        <v>7</v>
      </c>
      <c r="C16" s="26" t="s">
        <v>33</v>
      </c>
      <c r="D16" s="265">
        <v>0</v>
      </c>
      <c r="E16" s="254">
        <v>0</v>
      </c>
      <c r="F16" s="237">
        <v>0</v>
      </c>
      <c r="G16" s="236">
        <v>0</v>
      </c>
      <c r="H16" s="146">
        <v>0</v>
      </c>
      <c r="I16" s="143">
        <v>0</v>
      </c>
      <c r="J16" s="5"/>
    </row>
    <row r="17" spans="1:16" ht="23.25" x14ac:dyDescent="0.2">
      <c r="A17" s="13">
        <v>4</v>
      </c>
      <c r="B17" s="14" t="s">
        <v>8</v>
      </c>
      <c r="C17" s="26" t="s">
        <v>33</v>
      </c>
      <c r="D17" s="265">
        <v>90.930598765528273</v>
      </c>
      <c r="E17" s="265">
        <v>90.930598765528273</v>
      </c>
      <c r="F17" s="237">
        <v>92.426082917243065</v>
      </c>
      <c r="G17" s="237">
        <v>92.800693596697869</v>
      </c>
      <c r="H17" s="146">
        <f t="shared" si="0"/>
        <v>-1.6180325991460933E-2</v>
      </c>
      <c r="I17" s="143">
        <f t="shared" si="1"/>
        <v>-2.0151733340451443E-2</v>
      </c>
      <c r="J17" s="5"/>
    </row>
    <row r="18" spans="1:16" ht="23.25" x14ac:dyDescent="0.2">
      <c r="A18" s="13">
        <v>5</v>
      </c>
      <c r="B18" s="14" t="s">
        <v>2</v>
      </c>
      <c r="C18" s="26" t="s">
        <v>33</v>
      </c>
      <c r="D18" s="266">
        <v>15.624628860643805</v>
      </c>
      <c r="E18" s="254">
        <v>17.395132960565565</v>
      </c>
      <c r="F18" s="223">
        <v>15.346847137780195</v>
      </c>
      <c r="G18" s="236">
        <v>16.730840095390601</v>
      </c>
      <c r="H18" s="146">
        <f t="shared" si="0"/>
        <v>1.810024693474525E-2</v>
      </c>
      <c r="I18" s="143">
        <f t="shared" si="1"/>
        <v>3.9704692734346257E-2</v>
      </c>
      <c r="J18" s="5"/>
    </row>
    <row r="19" spans="1:16" ht="18" customHeight="1" x14ac:dyDescent="0.2">
      <c r="A19" s="13">
        <v>6</v>
      </c>
      <c r="B19" s="14" t="s">
        <v>3</v>
      </c>
      <c r="C19" s="26" t="s">
        <v>33</v>
      </c>
      <c r="D19" s="390">
        <v>76.522258477608091</v>
      </c>
      <c r="E19" s="393">
        <v>78.444656133877061</v>
      </c>
      <c r="F19" s="377">
        <v>76.604946464520339</v>
      </c>
      <c r="G19" s="378">
        <v>77.243730534847117</v>
      </c>
      <c r="H19" s="389">
        <f t="shared" ref="H19" si="2">(D19-F19)/F19</f>
        <v>-1.0794079328877921E-3</v>
      </c>
      <c r="I19" s="388">
        <f t="shared" si="1"/>
        <v>1.5547224230556392E-2</v>
      </c>
      <c r="J19" s="5"/>
    </row>
    <row r="20" spans="1:16" ht="18" customHeight="1" x14ac:dyDescent="0.2">
      <c r="A20" s="13">
        <v>7</v>
      </c>
      <c r="B20" s="14" t="s">
        <v>1</v>
      </c>
      <c r="C20" s="26" t="s">
        <v>33</v>
      </c>
      <c r="D20" s="390"/>
      <c r="E20" s="393"/>
      <c r="F20" s="377"/>
      <c r="G20" s="378"/>
      <c r="H20" s="389"/>
      <c r="I20" s="388"/>
      <c r="J20" s="5"/>
      <c r="P20" s="2"/>
    </row>
    <row r="21" spans="1:16" ht="23.25" x14ac:dyDescent="0.2">
      <c r="A21" s="13">
        <v>8</v>
      </c>
      <c r="B21" s="14" t="s">
        <v>9</v>
      </c>
      <c r="C21" s="26" t="s">
        <v>33</v>
      </c>
      <c r="D21" s="266">
        <v>3.4857074618268751</v>
      </c>
      <c r="E21" s="254">
        <v>3.4840921939421623</v>
      </c>
      <c r="F21" s="223">
        <v>3.4692465806987829</v>
      </c>
      <c r="G21" s="236">
        <v>3.4653617806831587</v>
      </c>
      <c r="H21" s="146">
        <f t="shared" ref="H21:H25" si="3">(D21-F21)/F21</f>
        <v>4.7447999861620106E-3</v>
      </c>
      <c r="I21" s="143">
        <f t="shared" si="1"/>
        <v>5.4050383320471372E-3</v>
      </c>
      <c r="J21" s="5"/>
    </row>
    <row r="22" spans="1:16" ht="23.25" x14ac:dyDescent="0.2">
      <c r="A22" s="13">
        <v>9</v>
      </c>
      <c r="B22" s="14" t="s">
        <v>10</v>
      </c>
      <c r="C22" s="26" t="s">
        <v>33</v>
      </c>
      <c r="D22" s="265">
        <v>36.247732268927969</v>
      </c>
      <c r="E22" s="254">
        <v>38.88504028506398</v>
      </c>
      <c r="F22" s="237">
        <v>35.473107252121316</v>
      </c>
      <c r="G22" s="236">
        <v>37.366066240286102</v>
      </c>
      <c r="H22" s="146">
        <f t="shared" si="3"/>
        <v>2.1836965431336137E-2</v>
      </c>
      <c r="I22" s="143">
        <f t="shared" si="1"/>
        <v>4.0651162876230211E-2</v>
      </c>
      <c r="J22" s="5"/>
    </row>
    <row r="23" spans="1:16" ht="23.25" x14ac:dyDescent="0.2">
      <c r="A23" s="13">
        <v>10</v>
      </c>
      <c r="B23" s="14" t="s">
        <v>5</v>
      </c>
      <c r="C23" s="26" t="s">
        <v>33</v>
      </c>
      <c r="D23" s="266">
        <v>24.385122705336009</v>
      </c>
      <c r="E23" s="254">
        <v>16.345514565286784</v>
      </c>
      <c r="F23" s="223">
        <v>56.343947897582026</v>
      </c>
      <c r="G23" s="236">
        <v>35.373689568921854</v>
      </c>
      <c r="H23" s="146">
        <f t="shared" si="3"/>
        <v>-0.56720954751588348</v>
      </c>
      <c r="I23" s="143">
        <f t="shared" si="1"/>
        <v>-0.53791886669216971</v>
      </c>
      <c r="J23" s="5"/>
    </row>
    <row r="24" spans="1:16" ht="23.25" x14ac:dyDescent="0.2">
      <c r="A24" s="13">
        <v>11</v>
      </c>
      <c r="B24" s="14" t="s">
        <v>11</v>
      </c>
      <c r="C24" s="26" t="s">
        <v>33</v>
      </c>
      <c r="D24" s="265">
        <v>35.216162270412397</v>
      </c>
      <c r="E24" s="254">
        <v>35.879109424425693</v>
      </c>
      <c r="F24" s="237">
        <v>37.243599529424451</v>
      </c>
      <c r="G24" s="236">
        <v>37.093963749559691</v>
      </c>
      <c r="H24" s="146">
        <f t="shared" si="3"/>
        <v>-5.4437199535728786E-2</v>
      </c>
      <c r="I24" s="143">
        <f t="shared" si="1"/>
        <v>-3.275072821378975E-2</v>
      </c>
      <c r="J24" s="5"/>
    </row>
    <row r="25" spans="1:16" ht="24" thickBot="1" x14ac:dyDescent="0.25">
      <c r="A25" s="15">
        <v>12</v>
      </c>
      <c r="B25" s="16" t="s">
        <v>12</v>
      </c>
      <c r="C25" s="27" t="s">
        <v>33</v>
      </c>
      <c r="D25" s="267">
        <v>63.392924990816667</v>
      </c>
      <c r="E25" s="267">
        <v>64.422980561982186</v>
      </c>
      <c r="F25" s="222">
        <v>65.033275945700495</v>
      </c>
      <c r="G25" s="222">
        <v>64.948150046932156</v>
      </c>
      <c r="H25" s="146">
        <f t="shared" si="3"/>
        <v>-2.5223255802974447E-2</v>
      </c>
      <c r="I25" s="142">
        <f t="shared" si="1"/>
        <v>-8.0859806564232764E-3</v>
      </c>
      <c r="J25" s="5"/>
    </row>
    <row r="26" spans="1:16" ht="8.25" customHeight="1" x14ac:dyDescent="0.3">
      <c r="A26" s="6"/>
      <c r="B26" s="7"/>
      <c r="C26" s="8"/>
      <c r="D26" s="268"/>
      <c r="E26" s="268"/>
      <c r="F26" s="208"/>
      <c r="G26" s="208"/>
      <c r="H26" s="10"/>
      <c r="I26" s="11"/>
      <c r="J26" s="5"/>
    </row>
    <row r="27" spans="1:16" ht="27" customHeight="1" x14ac:dyDescent="0.3">
      <c r="A27" s="3" t="s">
        <v>6</v>
      </c>
      <c r="B27" s="9" t="s">
        <v>101</v>
      </c>
      <c r="C27" s="8"/>
      <c r="D27" s="268"/>
      <c r="E27" s="268"/>
      <c r="F27" s="208"/>
      <c r="G27" s="208"/>
      <c r="H27" s="10"/>
      <c r="I27" s="11"/>
      <c r="J27" s="5"/>
    </row>
    <row r="28" spans="1:16" ht="9" customHeight="1" thickBot="1" x14ac:dyDescent="0.35">
      <c r="A28" s="6"/>
      <c r="B28" s="7"/>
      <c r="C28" s="8"/>
      <c r="D28" s="268"/>
      <c r="E28" s="268"/>
      <c r="F28" s="208"/>
      <c r="G28" s="208"/>
      <c r="H28" s="10"/>
      <c r="I28" s="145"/>
      <c r="J28" s="5"/>
    </row>
    <row r="29" spans="1:16" ht="23.25" x14ac:dyDescent="0.2">
      <c r="A29" s="12">
        <v>1</v>
      </c>
      <c r="B29" s="17" t="s">
        <v>4</v>
      </c>
      <c r="C29" s="4" t="s">
        <v>33</v>
      </c>
      <c r="D29" s="269">
        <v>418.94904456449569</v>
      </c>
      <c r="E29" s="269">
        <v>418.91719800906191</v>
      </c>
      <c r="F29" s="187">
        <v>417.76285336104991</v>
      </c>
      <c r="G29" s="187">
        <v>417.84957165304075</v>
      </c>
      <c r="H29" s="139">
        <f>(D29-F29)/F29</f>
        <v>2.8393888875050989E-3</v>
      </c>
      <c r="I29" s="140">
        <f>(E29-G29)/G29</f>
        <v>2.5550495404304233E-3</v>
      </c>
      <c r="J29" s="5"/>
    </row>
    <row r="30" spans="1:16" ht="23.25" x14ac:dyDescent="0.2">
      <c r="A30" s="13">
        <v>2</v>
      </c>
      <c r="B30" s="14" t="s">
        <v>80</v>
      </c>
      <c r="C30" s="26" t="s">
        <v>33</v>
      </c>
      <c r="D30" s="265">
        <v>0</v>
      </c>
      <c r="E30" s="254">
        <v>0</v>
      </c>
      <c r="F30" s="237">
        <v>0</v>
      </c>
      <c r="G30" s="236">
        <v>0</v>
      </c>
      <c r="H30" s="192" t="e">
        <f t="shared" ref="H30:H40" si="4">(D30-F30)/F30</f>
        <v>#DIV/0!</v>
      </c>
      <c r="I30" s="196" t="e">
        <f t="shared" ref="I30:I40" si="5">(E30-G30)/G30</f>
        <v>#DIV/0!</v>
      </c>
      <c r="J30" s="5"/>
    </row>
    <row r="31" spans="1:16" ht="23.25" x14ac:dyDescent="0.2">
      <c r="A31" s="13">
        <v>3</v>
      </c>
      <c r="B31" s="14" t="s">
        <v>7</v>
      </c>
      <c r="C31" s="26" t="s">
        <v>33</v>
      </c>
      <c r="D31" s="265">
        <v>0</v>
      </c>
      <c r="E31" s="254">
        <v>0</v>
      </c>
      <c r="F31" s="237">
        <v>0</v>
      </c>
      <c r="G31" s="236">
        <v>0</v>
      </c>
      <c r="H31" s="144">
        <v>0</v>
      </c>
      <c r="I31" s="143">
        <v>0</v>
      </c>
      <c r="J31" s="5"/>
    </row>
    <row r="32" spans="1:16" ht="23.25" x14ac:dyDescent="0.2">
      <c r="A32" s="13">
        <v>4</v>
      </c>
      <c r="B32" s="14" t="s">
        <v>8</v>
      </c>
      <c r="C32" s="26" t="s">
        <v>33</v>
      </c>
      <c r="D32" s="265">
        <v>418.94904456449569</v>
      </c>
      <c r="E32" s="254">
        <v>418.91719800906191</v>
      </c>
      <c r="F32" s="237">
        <v>417.76285336104991</v>
      </c>
      <c r="G32" s="236">
        <v>417.84957165304075</v>
      </c>
      <c r="H32" s="144">
        <f t="shared" si="4"/>
        <v>2.8393888875050989E-3</v>
      </c>
      <c r="I32" s="143">
        <f t="shared" si="5"/>
        <v>2.5550495404304233E-3</v>
      </c>
      <c r="J32" s="5"/>
    </row>
    <row r="33" spans="1:10" ht="23.25" x14ac:dyDescent="0.2">
      <c r="A33" s="13">
        <v>5</v>
      </c>
      <c r="B33" s="14" t="s">
        <v>2</v>
      </c>
      <c r="C33" s="26" t="s">
        <v>33</v>
      </c>
      <c r="D33" s="265">
        <v>371.14776275964857</v>
      </c>
      <c r="E33" s="254">
        <v>366.84358515008427</v>
      </c>
      <c r="F33" s="237">
        <v>367.05571155149715</v>
      </c>
      <c r="G33" s="236">
        <v>364.62340887130358</v>
      </c>
      <c r="H33" s="144">
        <f t="shared" si="4"/>
        <v>1.1148310949460083E-2</v>
      </c>
      <c r="I33" s="143">
        <f t="shared" si="5"/>
        <v>6.0889570575111129E-3</v>
      </c>
      <c r="J33" s="5"/>
    </row>
    <row r="34" spans="1:10" ht="18" customHeight="1" x14ac:dyDescent="0.2">
      <c r="A34" s="13">
        <v>6</v>
      </c>
      <c r="B34" s="14" t="s">
        <v>3</v>
      </c>
      <c r="C34" s="26" t="s">
        <v>33</v>
      </c>
      <c r="D34" s="391">
        <v>458.83098607870227</v>
      </c>
      <c r="E34" s="393">
        <v>460.13360540583375</v>
      </c>
      <c r="F34" s="379">
        <v>465.56173816589404</v>
      </c>
      <c r="G34" s="378">
        <v>463.13210499069044</v>
      </c>
      <c r="H34" s="389">
        <f t="shared" si="4"/>
        <v>-1.4457270723552027E-2</v>
      </c>
      <c r="I34" s="388">
        <f t="shared" si="5"/>
        <v>-6.4743937043987955E-3</v>
      </c>
      <c r="J34" s="5"/>
    </row>
    <row r="35" spans="1:10" ht="18" customHeight="1" x14ac:dyDescent="0.2">
      <c r="A35" s="13">
        <v>7</v>
      </c>
      <c r="B35" s="14" t="s">
        <v>1</v>
      </c>
      <c r="C35" s="26" t="s">
        <v>33</v>
      </c>
      <c r="D35" s="392"/>
      <c r="E35" s="393" t="e">
        <v>#DIV/0!</v>
      </c>
      <c r="F35" s="380"/>
      <c r="G35" s="378" t="e">
        <v>#DIV/0!</v>
      </c>
      <c r="H35" s="389"/>
      <c r="I35" s="388"/>
      <c r="J35" s="5"/>
    </row>
    <row r="36" spans="1:10" ht="23.25" x14ac:dyDescent="0.2">
      <c r="A36" s="13">
        <v>8</v>
      </c>
      <c r="B36" s="14" t="s">
        <v>9</v>
      </c>
      <c r="C36" s="26" t="s">
        <v>33</v>
      </c>
      <c r="D36" s="265">
        <v>330.89191208974967</v>
      </c>
      <c r="E36" s="254">
        <v>338.40321062341974</v>
      </c>
      <c r="F36" s="237">
        <v>342.67160620765549</v>
      </c>
      <c r="G36" s="236">
        <v>338.04815800202533</v>
      </c>
      <c r="H36" s="144">
        <f t="shared" si="4"/>
        <v>-3.4376043723819492E-2</v>
      </c>
      <c r="I36" s="143">
        <f t="shared" si="5"/>
        <v>1.0503018963122987E-3</v>
      </c>
      <c r="J36" s="5"/>
    </row>
    <row r="37" spans="1:10" ht="23.25" x14ac:dyDescent="0.2">
      <c r="A37" s="13">
        <v>9</v>
      </c>
      <c r="B37" s="14" t="s">
        <v>10</v>
      </c>
      <c r="C37" s="26" t="s">
        <v>33</v>
      </c>
      <c r="D37" s="265">
        <v>399.71526184845334</v>
      </c>
      <c r="E37" s="254">
        <v>399.30071790982032</v>
      </c>
      <c r="F37" s="237">
        <v>399.16230037939368</v>
      </c>
      <c r="G37" s="236">
        <v>397.95898332418773</v>
      </c>
      <c r="H37" s="144">
        <f t="shared" si="4"/>
        <v>1.3853048460089473E-3</v>
      </c>
      <c r="I37" s="143">
        <f t="shared" si="5"/>
        <v>3.3715398869123702E-3</v>
      </c>
      <c r="J37" s="5"/>
    </row>
    <row r="38" spans="1:10" ht="23.25" x14ac:dyDescent="0.2">
      <c r="A38" s="13">
        <v>10</v>
      </c>
      <c r="B38" s="14" t="s">
        <v>221</v>
      </c>
      <c r="C38" s="26" t="s">
        <v>33</v>
      </c>
      <c r="D38" s="265">
        <v>82.624699502972135</v>
      </c>
      <c r="E38" s="254">
        <v>81.905379918560158</v>
      </c>
      <c r="F38" s="237">
        <v>86.905245410170707</v>
      </c>
      <c r="G38" s="236">
        <v>83.07900040942998</v>
      </c>
      <c r="H38" s="144">
        <f t="shared" si="4"/>
        <v>-4.9255322702277428E-2</v>
      </c>
      <c r="I38" s="143">
        <f t="shared" si="5"/>
        <v>-1.412656008240332E-2</v>
      </c>
      <c r="J38" s="5"/>
    </row>
    <row r="39" spans="1:10" ht="23.25" x14ac:dyDescent="0.2">
      <c r="A39" s="13">
        <v>11</v>
      </c>
      <c r="B39" s="14" t="s">
        <v>11</v>
      </c>
      <c r="C39" s="26" t="s">
        <v>33</v>
      </c>
      <c r="D39" s="265">
        <v>372.14113415129384</v>
      </c>
      <c r="E39" s="254">
        <v>356.97203480654167</v>
      </c>
      <c r="F39" s="237">
        <v>372.67325215427246</v>
      </c>
      <c r="G39" s="236">
        <v>354.95525372704839</v>
      </c>
      <c r="H39" s="144">
        <f t="shared" si="4"/>
        <v>-1.4278406081001597E-3</v>
      </c>
      <c r="I39" s="143">
        <f t="shared" si="5"/>
        <v>5.6817896293039193E-3</v>
      </c>
      <c r="J39" s="5"/>
    </row>
    <row r="40" spans="1:10" ht="24" thickBot="1" x14ac:dyDescent="0.25">
      <c r="A40" s="15"/>
      <c r="B40" s="16" t="s">
        <v>12</v>
      </c>
      <c r="C40" s="27" t="s">
        <v>33</v>
      </c>
      <c r="D40" s="267">
        <v>395.81355135803256</v>
      </c>
      <c r="E40" s="270">
        <v>388.49672614346298</v>
      </c>
      <c r="F40" s="222">
        <v>395.38019374784119</v>
      </c>
      <c r="G40" s="236">
        <v>386.40334004200486</v>
      </c>
      <c r="H40" s="141">
        <f t="shared" si="4"/>
        <v>1.0960529056438886E-3</v>
      </c>
      <c r="I40" s="142">
        <f t="shared" si="5"/>
        <v>5.4176190641378932E-3</v>
      </c>
      <c r="J40" s="5"/>
    </row>
    <row r="41" spans="1:10" ht="15.75" customHeight="1" x14ac:dyDescent="0.3">
      <c r="A41" s="6"/>
      <c r="B41" s="7"/>
      <c r="C41" s="8"/>
      <c r="D41" s="117"/>
      <c r="E41" s="117"/>
      <c r="F41" s="23"/>
      <c r="G41" s="23"/>
      <c r="H41" s="10"/>
      <c r="I41" s="11"/>
      <c r="J41" s="5"/>
    </row>
    <row r="42" spans="1:10" ht="20.25" x14ac:dyDescent="0.3">
      <c r="A42" s="3" t="s">
        <v>43</v>
      </c>
      <c r="B42" s="9" t="s">
        <v>34</v>
      </c>
      <c r="C42" s="8"/>
      <c r="D42" s="117"/>
      <c r="E42" s="117"/>
      <c r="F42" s="23"/>
      <c r="G42" s="23"/>
      <c r="H42" s="10"/>
      <c r="I42" s="11"/>
      <c r="J42" s="5"/>
    </row>
    <row r="43" spans="1:10" ht="12" customHeight="1" thickBot="1" x14ac:dyDescent="0.35">
      <c r="A43" s="6"/>
      <c r="B43" s="7"/>
      <c r="C43" s="8"/>
      <c r="D43" s="117"/>
      <c r="E43" s="117"/>
      <c r="F43" s="23"/>
      <c r="G43" s="23"/>
      <c r="H43" s="10"/>
      <c r="I43" s="11"/>
      <c r="J43" s="5"/>
    </row>
    <row r="44" spans="1:10" ht="23.25" x14ac:dyDescent="0.2">
      <c r="A44" s="12">
        <v>1</v>
      </c>
      <c r="B44" s="17" t="s">
        <v>4</v>
      </c>
      <c r="C44" s="4" t="s">
        <v>35</v>
      </c>
      <c r="D44" s="209">
        <f>'SHEET-4'!D29/'SHEET-4'!D14*10^6</f>
        <v>486010.10101010097</v>
      </c>
      <c r="E44" s="209">
        <f>'SHEET-4'!E29/'SHEET-4'!E14*10^6</f>
        <v>1038498.3164983166</v>
      </c>
      <c r="F44" s="45">
        <v>502044.92753623187</v>
      </c>
      <c r="G44" s="45">
        <v>998481.1594202898</v>
      </c>
      <c r="H44" s="139">
        <f>(D44-F44)/F44</f>
        <v>-3.1939027060429143E-2</v>
      </c>
      <c r="I44" s="140">
        <f>(E44-G44)/G44</f>
        <v>4.0078029215153584E-2</v>
      </c>
      <c r="J44" s="5"/>
    </row>
    <row r="45" spans="1:10" ht="23.25" x14ac:dyDescent="0.2">
      <c r="A45" s="13">
        <v>2</v>
      </c>
      <c r="B45" s="14" t="s">
        <v>80</v>
      </c>
      <c r="C45" s="26" t="s">
        <v>35</v>
      </c>
      <c r="D45" s="210">
        <v>0</v>
      </c>
      <c r="E45" s="211">
        <v>0</v>
      </c>
      <c r="F45" s="46">
        <v>0</v>
      </c>
      <c r="G45" s="215">
        <v>0</v>
      </c>
      <c r="H45" s="192" t="e">
        <f t="shared" ref="H45:H55" si="6">(D45-F45)/F45</f>
        <v>#DIV/0!</v>
      </c>
      <c r="I45" s="196" t="e">
        <f t="shared" ref="I45:I54" si="7">(E45-G45)/G45</f>
        <v>#DIV/0!</v>
      </c>
      <c r="J45" s="5"/>
    </row>
    <row r="46" spans="1:10" ht="24" thickBot="1" x14ac:dyDescent="0.25">
      <c r="A46" s="13">
        <v>3</v>
      </c>
      <c r="B46" s="14" t="s">
        <v>7</v>
      </c>
      <c r="C46" s="26" t="s">
        <v>35</v>
      </c>
      <c r="D46" s="212">
        <v>0</v>
      </c>
      <c r="E46" s="113">
        <f t="shared" ref="E46" si="8">D46</f>
        <v>0</v>
      </c>
      <c r="F46" s="46">
        <v>0</v>
      </c>
      <c r="G46" s="215">
        <v>0</v>
      </c>
      <c r="H46" s="52">
        <v>0</v>
      </c>
      <c r="I46" s="93">
        <v>0</v>
      </c>
      <c r="J46" s="5"/>
    </row>
    <row r="47" spans="1:10" ht="24" thickBot="1" x14ac:dyDescent="0.25">
      <c r="A47" s="13">
        <v>4</v>
      </c>
      <c r="B47" s="14" t="s">
        <v>8</v>
      </c>
      <c r="C47" s="26" t="s">
        <v>35</v>
      </c>
      <c r="D47" s="209">
        <f>'SHEET-4'!D32/'SHEET-4'!D17*10^6</f>
        <v>486010.10101010097</v>
      </c>
      <c r="E47" s="209">
        <f>'SHEET-4'!E32/'SHEET-4'!E17*10^6</f>
        <v>1038498.3164983166</v>
      </c>
      <c r="F47" s="46">
        <v>502044.92753623187</v>
      </c>
      <c r="G47" s="215">
        <v>998481.1594202898</v>
      </c>
      <c r="H47" s="52">
        <f t="shared" si="6"/>
        <v>-3.1939027060429143E-2</v>
      </c>
      <c r="I47" s="93">
        <f t="shared" si="7"/>
        <v>4.0078029215153584E-2</v>
      </c>
      <c r="J47" s="5"/>
    </row>
    <row r="48" spans="1:10" ht="23.25" x14ac:dyDescent="0.2">
      <c r="A48" s="13">
        <v>5</v>
      </c>
      <c r="B48" s="14" t="s">
        <v>2</v>
      </c>
      <c r="C48" s="26" t="s">
        <v>35</v>
      </c>
      <c r="D48" s="209">
        <f>'SHEET-4'!D33/'SHEET-4'!D18*10^6</f>
        <v>301.89637462791103</v>
      </c>
      <c r="E48" s="209">
        <f>'SHEET-4'!E33/'SHEET-4'!E18*10^6</f>
        <v>626.17792765213028</v>
      </c>
      <c r="F48" s="46">
        <v>294.81909950635298</v>
      </c>
      <c r="G48" s="215">
        <v>636.87526839243969</v>
      </c>
      <c r="H48" s="52">
        <f t="shared" si="6"/>
        <v>2.4005483815018366E-2</v>
      </c>
      <c r="I48" s="93">
        <f t="shared" si="7"/>
        <v>-1.679660252361654E-2</v>
      </c>
      <c r="J48" s="5"/>
    </row>
    <row r="49" spans="1:10" ht="18" customHeight="1" x14ac:dyDescent="0.2">
      <c r="A49" s="13">
        <v>6</v>
      </c>
      <c r="B49" s="14" t="s">
        <v>3</v>
      </c>
      <c r="C49" s="26" t="s">
        <v>35</v>
      </c>
      <c r="D49" s="387">
        <f>'SHEET-4'!D34/'SHEET-4'!D19*10^6</f>
        <v>1224.4555339550705</v>
      </c>
      <c r="E49" s="387">
        <f>'SHEET-4'!E34/'SHEET-4'!E19*10^6</f>
        <v>2464.9938321017812</v>
      </c>
      <c r="F49" s="387">
        <v>1252.8043306779032</v>
      </c>
      <c r="G49" s="387">
        <v>2718.0976670690552</v>
      </c>
      <c r="H49" s="389">
        <f t="shared" si="6"/>
        <v>-2.2628271653158283E-2</v>
      </c>
      <c r="I49" s="388">
        <f t="shared" si="7"/>
        <v>-9.3118006035521797E-2</v>
      </c>
      <c r="J49" s="5"/>
    </row>
    <row r="50" spans="1:10" ht="18" customHeight="1" thickBot="1" x14ac:dyDescent="0.25">
      <c r="A50" s="13">
        <v>7</v>
      </c>
      <c r="B50" s="14" t="s">
        <v>1</v>
      </c>
      <c r="C50" s="26" t="s">
        <v>35</v>
      </c>
      <c r="D50" s="387"/>
      <c r="E50" s="387"/>
      <c r="F50" s="387"/>
      <c r="G50" s="387"/>
      <c r="H50" s="389"/>
      <c r="I50" s="388"/>
      <c r="J50" s="5"/>
    </row>
    <row r="51" spans="1:10" ht="24" thickBot="1" x14ac:dyDescent="0.25">
      <c r="A51" s="13">
        <v>8</v>
      </c>
      <c r="B51" s="14" t="s">
        <v>9</v>
      </c>
      <c r="C51" s="26" t="s">
        <v>35</v>
      </c>
      <c r="D51" s="209">
        <f>'SHEET-4'!D36/'SHEET-4'!D21*10^6</f>
        <v>4861.8748363445929</v>
      </c>
      <c r="E51" s="209">
        <f>'SHEET-4'!E36/'SHEET-4'!E21*10^6</f>
        <v>9351.2699659596765</v>
      </c>
      <c r="F51" s="46">
        <v>3590.74932695184</v>
      </c>
      <c r="G51" s="215">
        <v>7488.1094825007476</v>
      </c>
      <c r="H51" s="52">
        <f t="shared" si="6"/>
        <v>0.35400006896939301</v>
      </c>
      <c r="I51" s="93">
        <f t="shared" si="7"/>
        <v>0.24881587105704325</v>
      </c>
      <c r="J51" s="5"/>
    </row>
    <row r="52" spans="1:10" ht="24" thickBot="1" x14ac:dyDescent="0.25">
      <c r="A52" s="13">
        <v>9</v>
      </c>
      <c r="B52" s="14" t="s">
        <v>10</v>
      </c>
      <c r="C52" s="26" t="s">
        <v>35</v>
      </c>
      <c r="D52" s="209">
        <f>'SHEET-4'!D37/'SHEET-4'!D22*10^6</f>
        <v>457.86703936091681</v>
      </c>
      <c r="E52" s="209">
        <f>'SHEET-4'!E37/'SHEET-4'!E22*10^6</f>
        <v>933.71100111844362</v>
      </c>
      <c r="F52" s="46">
        <v>439.18833927534206</v>
      </c>
      <c r="G52" s="215">
        <v>947.96816596024394</v>
      </c>
      <c r="H52" s="52">
        <f t="shared" si="6"/>
        <v>4.2530045575423246E-2</v>
      </c>
      <c r="I52" s="93">
        <f t="shared" si="7"/>
        <v>-1.5039708456199612E-2</v>
      </c>
      <c r="J52" s="5"/>
    </row>
    <row r="53" spans="1:10" ht="24" thickBot="1" x14ac:dyDescent="0.25">
      <c r="A53" s="13">
        <v>10</v>
      </c>
      <c r="B53" s="14" t="s">
        <v>5</v>
      </c>
      <c r="C53" s="26" t="s">
        <v>35</v>
      </c>
      <c r="D53" s="209">
        <f>'SHEET-4'!D38/'SHEET-4'!D23*10^6</f>
        <v>1088.0618263168599</v>
      </c>
      <c r="E53" s="209">
        <f>'SHEET-4'!E38/'SHEET-4'!E23*10^6</f>
        <v>2702.2204966073177</v>
      </c>
      <c r="F53" s="46">
        <v>1780.0787608807962</v>
      </c>
      <c r="G53" s="215">
        <v>3698.4715710261335</v>
      </c>
      <c r="H53" s="52">
        <f t="shared" si="6"/>
        <v>-0.38875635717462365</v>
      </c>
      <c r="I53" s="93">
        <f t="shared" si="7"/>
        <v>-0.26936832020650298</v>
      </c>
      <c r="J53" s="5"/>
    </row>
    <row r="54" spans="1:10" ht="24" thickBot="1" x14ac:dyDescent="0.25">
      <c r="A54" s="13">
        <v>11</v>
      </c>
      <c r="B54" s="14" t="s">
        <v>11</v>
      </c>
      <c r="C54" s="26" t="s">
        <v>35</v>
      </c>
      <c r="D54" s="209">
        <f>'SHEET-4'!D39/'SHEET-4'!D24*10^6</f>
        <v>496.37491844625652</v>
      </c>
      <c r="E54" s="209">
        <f>'SHEET-4'!E39/'SHEET-4'!E24*10^6</f>
        <v>1041.7752873092488</v>
      </c>
      <c r="F54" s="46">
        <v>518.96252265313512</v>
      </c>
      <c r="G54" s="215">
        <v>1111.6050743022834</v>
      </c>
      <c r="H54" s="52">
        <f t="shared" si="6"/>
        <v>-4.3524538325816146E-2</v>
      </c>
      <c r="I54" s="93">
        <f t="shared" si="7"/>
        <v>-6.281888110025434E-2</v>
      </c>
      <c r="J54" s="5"/>
    </row>
    <row r="55" spans="1:10" ht="24" thickBot="1" x14ac:dyDescent="0.25">
      <c r="A55" s="15"/>
      <c r="B55" s="16" t="s">
        <v>12</v>
      </c>
      <c r="C55" s="27" t="s">
        <v>35</v>
      </c>
      <c r="D55" s="209">
        <f>'SHEET-4'!D40/'SHEET-4'!D25*10^6</f>
        <v>903.30118129123662</v>
      </c>
      <c r="E55" s="209">
        <f>'SHEET-4'!E40/'SHEET-4'!E25*10^6</f>
        <v>1911.3043870887634</v>
      </c>
      <c r="F55" s="126">
        <v>920.00776471747145</v>
      </c>
      <c r="G55" s="126">
        <v>1909.1516466705878</v>
      </c>
      <c r="H55" s="141">
        <f t="shared" si="6"/>
        <v>-1.8159176549303706E-2</v>
      </c>
      <c r="I55" s="142">
        <f>(E55-G55)/G55</f>
        <v>1.1275900591395482E-3</v>
      </c>
      <c r="J55" s="5"/>
    </row>
    <row r="56" spans="1:10" ht="23.25" x14ac:dyDescent="0.2">
      <c r="A56" s="8"/>
      <c r="B56" s="8"/>
      <c r="C56" s="8"/>
      <c r="D56" s="25"/>
      <c r="E56" s="25"/>
      <c r="F56" s="25"/>
      <c r="G56" s="47"/>
      <c r="H56" s="8"/>
      <c r="I56" s="8"/>
      <c r="J56" s="5"/>
    </row>
    <row r="57" spans="1:10" x14ac:dyDescent="0.2">
      <c r="A57" s="5"/>
      <c r="B57" s="5"/>
      <c r="C57" s="5"/>
      <c r="D57" s="5"/>
      <c r="E57" s="5"/>
      <c r="F57" s="5"/>
      <c r="G57" s="5"/>
      <c r="H57" s="5"/>
      <c r="I57" s="5"/>
      <c r="J57" s="5"/>
    </row>
    <row r="58" spans="1:10" ht="12.75" customHeight="1" x14ac:dyDescent="0.2">
      <c r="A58" s="339"/>
      <c r="B58" s="339"/>
      <c r="C58" s="5"/>
      <c r="D58" s="5"/>
      <c r="E58" s="5"/>
      <c r="F58" s="5"/>
      <c r="G58" s="5"/>
      <c r="H58" s="5"/>
      <c r="I58" s="5"/>
      <c r="J58" s="5"/>
    </row>
    <row r="59" spans="1:10" x14ac:dyDescent="0.2">
      <c r="A59" s="5"/>
      <c r="B59" s="5"/>
      <c r="C59" s="5"/>
      <c r="D59" s="5"/>
      <c r="E59" s="5"/>
      <c r="F59" s="5"/>
      <c r="G59" s="5"/>
      <c r="H59" s="5"/>
      <c r="I59" s="5"/>
      <c r="J59" s="5"/>
    </row>
    <row r="60" spans="1:10" x14ac:dyDescent="0.2">
      <c r="A60" s="5"/>
      <c r="B60" s="5"/>
      <c r="C60" s="5"/>
      <c r="D60" s="5"/>
      <c r="E60" s="5"/>
      <c r="F60" s="5"/>
      <c r="G60" s="5"/>
      <c r="H60" s="5"/>
      <c r="I60" s="5"/>
      <c r="J60" s="5"/>
    </row>
    <row r="61" spans="1:10" ht="26.25" x14ac:dyDescent="0.4">
      <c r="A61" s="5"/>
      <c r="B61" s="5"/>
      <c r="C61" s="5"/>
      <c r="D61" s="19"/>
      <c r="E61" s="5"/>
      <c r="F61" s="5"/>
      <c r="G61" s="5"/>
      <c r="H61" s="5"/>
      <c r="I61" s="5"/>
      <c r="J61" s="5"/>
    </row>
    <row r="62" spans="1:10" x14ac:dyDescent="0.2">
      <c r="A62" s="5"/>
      <c r="B62" s="5"/>
      <c r="C62" s="5"/>
      <c r="D62" s="43"/>
      <c r="E62" s="5"/>
      <c r="F62" s="5"/>
      <c r="G62" s="5"/>
      <c r="H62" s="5"/>
      <c r="I62" s="5"/>
      <c r="J62" s="5"/>
    </row>
    <row r="63" spans="1:10" ht="24" thickBot="1" x14ac:dyDescent="0.4">
      <c r="A63" s="5"/>
      <c r="B63" s="9"/>
      <c r="C63" s="5"/>
      <c r="D63" s="5"/>
      <c r="E63" s="5"/>
      <c r="F63" s="18"/>
      <c r="G63" s="5"/>
      <c r="H63" s="5"/>
      <c r="I63" s="5"/>
      <c r="J63" s="5"/>
    </row>
    <row r="64" spans="1:10" ht="23.25" x14ac:dyDescent="0.35">
      <c r="A64" s="12"/>
      <c r="B64" s="17"/>
      <c r="C64" s="4"/>
      <c r="D64" s="28"/>
      <c r="E64" s="28"/>
      <c r="F64" s="28"/>
      <c r="G64" s="28"/>
      <c r="H64" s="5"/>
      <c r="I64" s="5"/>
      <c r="J64" s="5"/>
    </row>
    <row r="65" spans="1:10" ht="23.25" x14ac:dyDescent="0.35">
      <c r="A65" s="13"/>
      <c r="B65" s="14"/>
      <c r="C65" s="26"/>
      <c r="D65" s="28"/>
      <c r="E65" s="28"/>
      <c r="F65" s="28"/>
      <c r="G65" s="28"/>
      <c r="H65" s="5"/>
      <c r="I65" s="5"/>
      <c r="J65" s="5"/>
    </row>
    <row r="66" spans="1:10" ht="23.25" x14ac:dyDescent="0.35">
      <c r="A66" s="13"/>
      <c r="B66" s="14"/>
      <c r="C66" s="26"/>
      <c r="D66" s="28"/>
      <c r="E66" s="28"/>
      <c r="F66" s="28"/>
      <c r="G66" s="28"/>
      <c r="H66" s="5"/>
      <c r="I66" s="5"/>
      <c r="J66" s="5"/>
    </row>
    <row r="67" spans="1:10" ht="23.25" x14ac:dyDescent="0.35">
      <c r="A67" s="13"/>
      <c r="B67" s="14"/>
      <c r="C67" s="26"/>
      <c r="D67" s="28"/>
      <c r="E67" s="28"/>
      <c r="F67" s="28"/>
      <c r="G67" s="28"/>
      <c r="H67" s="5"/>
      <c r="I67" s="5"/>
      <c r="J67" s="5"/>
    </row>
    <row r="68" spans="1:10" ht="23.25" x14ac:dyDescent="0.35">
      <c r="A68" s="13"/>
      <c r="B68" s="14"/>
      <c r="C68" s="26"/>
      <c r="D68" s="44">
        <f>3.8</f>
        <v>3.8</v>
      </c>
      <c r="E68" s="28"/>
      <c r="F68" s="28"/>
      <c r="G68" s="28"/>
      <c r="H68" s="5"/>
      <c r="I68" s="5"/>
      <c r="J68" s="5"/>
    </row>
    <row r="69" spans="1:10" ht="23.25" x14ac:dyDescent="0.35">
      <c r="A69" s="13"/>
      <c r="B69" s="14"/>
      <c r="C69" s="26"/>
      <c r="D69" s="44">
        <v>4.25</v>
      </c>
      <c r="E69" s="28"/>
      <c r="F69" s="28"/>
      <c r="G69" s="28"/>
    </row>
    <row r="70" spans="1:10" ht="23.25" x14ac:dyDescent="0.35">
      <c r="A70" s="13"/>
      <c r="B70" s="14"/>
      <c r="C70" s="26"/>
      <c r="D70" s="44">
        <v>4.55</v>
      </c>
      <c r="E70" s="28"/>
      <c r="F70" s="28"/>
      <c r="G70" s="28"/>
    </row>
    <row r="71" spans="1:10" ht="23.25" x14ac:dyDescent="0.35">
      <c r="A71" s="13"/>
      <c r="B71" s="14"/>
      <c r="C71" s="26"/>
      <c r="D71" s="44">
        <v>4.5999999999999996</v>
      </c>
      <c r="E71" s="28"/>
      <c r="F71" s="28"/>
      <c r="G71" s="28"/>
    </row>
    <row r="72" spans="1:10" ht="23.25" x14ac:dyDescent="0.35">
      <c r="A72" s="13"/>
      <c r="B72" s="14"/>
      <c r="C72" s="26"/>
      <c r="D72" s="28"/>
      <c r="E72" s="28"/>
      <c r="F72" s="28"/>
      <c r="G72" s="28"/>
    </row>
    <row r="73" spans="1:10" ht="23.25" x14ac:dyDescent="0.35">
      <c r="A73" s="13"/>
      <c r="B73" s="14"/>
      <c r="C73" s="26"/>
      <c r="D73" s="28"/>
      <c r="E73" s="28"/>
      <c r="F73" s="28"/>
      <c r="G73" s="28"/>
    </row>
    <row r="74" spans="1:10" ht="23.25" x14ac:dyDescent="0.35">
      <c r="A74" s="13"/>
      <c r="B74" s="14"/>
      <c r="C74" s="26"/>
      <c r="D74" s="28"/>
      <c r="E74" s="28"/>
      <c r="F74" s="28"/>
      <c r="G74" s="28"/>
    </row>
    <row r="75" spans="1:10" ht="24" thickBot="1" x14ac:dyDescent="0.4">
      <c r="A75" s="15"/>
      <c r="B75" s="16"/>
      <c r="C75" s="27"/>
      <c r="D75" s="28"/>
      <c r="E75" s="28"/>
      <c r="F75" s="28"/>
      <c r="G75" s="28"/>
    </row>
    <row r="76" spans="1:10" ht="23.25" x14ac:dyDescent="0.35">
      <c r="D76" s="29"/>
      <c r="E76" s="29"/>
      <c r="F76" s="29"/>
      <c r="G76" s="29"/>
    </row>
  </sheetData>
  <mergeCells count="29">
    <mergeCell ref="A5:I5"/>
    <mergeCell ref="A9:I9"/>
    <mergeCell ref="A7:I7"/>
    <mergeCell ref="H11:I11"/>
    <mergeCell ref="D11:E11"/>
    <mergeCell ref="F11:G11"/>
    <mergeCell ref="E19:E20"/>
    <mergeCell ref="E34:E35"/>
    <mergeCell ref="G49:G50"/>
    <mergeCell ref="F34:F35"/>
    <mergeCell ref="G34:G35"/>
    <mergeCell ref="F19:F20"/>
    <mergeCell ref="G19:G20"/>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4"/>
  <sheetViews>
    <sheetView view="pageBreakPreview" zoomScale="60" zoomScaleNormal="60" workbookViewId="0">
      <selection activeCell="C9" sqref="C9:D9"/>
    </sheetView>
  </sheetViews>
  <sheetFormatPr defaultColWidth="9.140625" defaultRowHeight="12.75" x14ac:dyDescent="0.2"/>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x14ac:dyDescent="0.2">
      <c r="E1" s="86" t="s">
        <v>225</v>
      </c>
    </row>
    <row r="4" spans="1:7" ht="37.5" x14ac:dyDescent="0.6">
      <c r="A4" s="329" t="s">
        <v>0</v>
      </c>
      <c r="B4" s="329"/>
      <c r="C4" s="329"/>
      <c r="D4" s="329"/>
      <c r="E4" s="329"/>
    </row>
    <row r="5" spans="1:7" ht="18" customHeight="1" x14ac:dyDescent="0.4">
      <c r="A5" s="87"/>
      <c r="B5" s="87"/>
      <c r="C5" s="87"/>
    </row>
    <row r="6" spans="1:7" ht="30" x14ac:dyDescent="0.2">
      <c r="A6" s="330" t="s">
        <v>97</v>
      </c>
      <c r="B6" s="330"/>
      <c r="C6" s="330"/>
      <c r="D6" s="330"/>
      <c r="E6" s="330"/>
    </row>
    <row r="7" spans="1:7" ht="18" customHeight="1" thickBot="1" x14ac:dyDescent="0.25"/>
    <row r="8" spans="1:7" ht="18" customHeight="1" x14ac:dyDescent="0.2">
      <c r="A8" s="88"/>
      <c r="B8" s="89"/>
      <c r="C8" s="130" t="s">
        <v>103</v>
      </c>
      <c r="D8" s="130" t="s">
        <v>64</v>
      </c>
      <c r="E8" s="131" t="s">
        <v>17</v>
      </c>
    </row>
    <row r="9" spans="1:7" ht="18" customHeight="1" x14ac:dyDescent="0.2">
      <c r="A9" s="90"/>
      <c r="B9" s="49"/>
      <c r="C9" s="325" t="s">
        <v>292</v>
      </c>
      <c r="D9" s="325" t="s">
        <v>232</v>
      </c>
      <c r="E9" s="30"/>
    </row>
    <row r="10" spans="1:7" ht="20.25" x14ac:dyDescent="0.2">
      <c r="A10" s="90" t="s">
        <v>36</v>
      </c>
      <c r="B10" s="92" t="s">
        <v>82</v>
      </c>
      <c r="C10" s="148" t="s">
        <v>60</v>
      </c>
      <c r="D10" s="152" t="s">
        <v>60</v>
      </c>
      <c r="E10" s="132"/>
    </row>
    <row r="11" spans="1:7" ht="23.25" x14ac:dyDescent="0.2">
      <c r="A11" s="90">
        <v>1</v>
      </c>
      <c r="B11" s="92" t="s">
        <v>83</v>
      </c>
      <c r="C11" s="149">
        <v>5160.9799999999996</v>
      </c>
      <c r="D11" s="202">
        <v>4472.97</v>
      </c>
      <c r="E11" s="169">
        <f>(C11-D11)/D11</f>
        <v>0.15381502670485142</v>
      </c>
    </row>
    <row r="12" spans="1:7" ht="23.25" x14ac:dyDescent="0.25">
      <c r="A12" s="90">
        <v>2</v>
      </c>
      <c r="B12" s="92" t="s">
        <v>84</v>
      </c>
      <c r="C12" s="149">
        <v>53.49</v>
      </c>
      <c r="D12" s="202">
        <v>53.68</v>
      </c>
      <c r="E12" s="169">
        <f>(C12-D12)/D12</f>
        <v>-3.5394932935916119E-3</v>
      </c>
      <c r="F12" s="189"/>
      <c r="G12" s="203"/>
    </row>
    <row r="13" spans="1:7" ht="23.25" x14ac:dyDescent="0.2">
      <c r="A13" s="90">
        <v>3</v>
      </c>
      <c r="B13" s="92" t="s">
        <v>124</v>
      </c>
      <c r="C13" s="149">
        <v>35.36</v>
      </c>
      <c r="D13" s="202">
        <v>34.39</v>
      </c>
      <c r="E13" s="169">
        <f>(C13-D13)/D13</f>
        <v>2.8205873800523376E-2</v>
      </c>
    </row>
    <row r="14" spans="1:7" ht="23.25" x14ac:dyDescent="0.2">
      <c r="A14" s="90">
        <v>4</v>
      </c>
      <c r="B14" s="92" t="s">
        <v>85</v>
      </c>
      <c r="C14" s="149">
        <v>110.2</v>
      </c>
      <c r="D14" s="202">
        <v>143.91</v>
      </c>
      <c r="E14" s="169">
        <f>(C14-D14)/D14</f>
        <v>-0.23424362448752689</v>
      </c>
    </row>
    <row r="15" spans="1:7" ht="23.25" x14ac:dyDescent="0.2">
      <c r="A15" s="90">
        <v>5</v>
      </c>
      <c r="B15" s="92" t="s">
        <v>118</v>
      </c>
      <c r="C15" s="149">
        <f>SUM(C11:C14)</f>
        <v>5360.0299999999988</v>
      </c>
      <c r="D15" s="202">
        <f>SUM(D11:D14)</f>
        <v>4704.9500000000007</v>
      </c>
      <c r="E15" s="169">
        <f>(C15-D15)/D15</f>
        <v>0.13923208535691092</v>
      </c>
    </row>
    <row r="16" spans="1:7" ht="17.25" customHeight="1" x14ac:dyDescent="0.2">
      <c r="A16" s="90"/>
      <c r="B16" s="92"/>
      <c r="C16" s="149"/>
      <c r="D16" s="202"/>
      <c r="E16" s="151"/>
    </row>
    <row r="17" spans="1:11" ht="23.25" customHeight="1" x14ac:dyDescent="0.2">
      <c r="A17" s="90" t="s">
        <v>6</v>
      </c>
      <c r="B17" s="92" t="s">
        <v>86</v>
      </c>
      <c r="C17" s="153"/>
      <c r="D17" s="153"/>
      <c r="E17" s="151"/>
    </row>
    <row r="18" spans="1:11" ht="23.25" x14ac:dyDescent="0.2">
      <c r="A18" s="90"/>
      <c r="B18" s="92" t="s">
        <v>87</v>
      </c>
      <c r="C18" s="153"/>
      <c r="D18" s="153"/>
      <c r="E18" s="151"/>
      <c r="K18" s="85" t="s">
        <v>126</v>
      </c>
    </row>
    <row r="19" spans="1:11" ht="18" customHeight="1" x14ac:dyDescent="0.2">
      <c r="A19" s="90">
        <v>1</v>
      </c>
      <c r="B19" s="92" t="s">
        <v>107</v>
      </c>
      <c r="C19" s="326">
        <f>4002.14+656.29</f>
        <v>4658.43</v>
      </c>
      <c r="D19" s="326">
        <v>4292.05</v>
      </c>
      <c r="E19" s="399">
        <f>(C19-D19)/D19</f>
        <v>8.536247247818643E-2</v>
      </c>
    </row>
    <row r="20" spans="1:11" ht="18" customHeight="1" x14ac:dyDescent="0.2">
      <c r="A20" s="90">
        <v>2</v>
      </c>
      <c r="B20" s="92" t="s">
        <v>88</v>
      </c>
      <c r="C20" s="327"/>
      <c r="D20" s="327"/>
      <c r="E20" s="400"/>
    </row>
    <row r="21" spans="1:11" ht="18" customHeight="1" x14ac:dyDescent="0.2">
      <c r="A21" s="90">
        <v>3</v>
      </c>
      <c r="B21" s="92" t="s">
        <v>89</v>
      </c>
      <c r="C21" s="328"/>
      <c r="D21" s="328"/>
      <c r="E21" s="401"/>
    </row>
    <row r="22" spans="1:11" ht="23.25" x14ac:dyDescent="0.2">
      <c r="A22" s="90">
        <v>4</v>
      </c>
      <c r="B22" s="92" t="s">
        <v>90</v>
      </c>
      <c r="C22" s="170"/>
      <c r="D22" s="202"/>
      <c r="E22" s="169">
        <v>0</v>
      </c>
    </row>
    <row r="23" spans="1:11" ht="25.5" customHeight="1" x14ac:dyDescent="0.2">
      <c r="A23" s="90">
        <v>5</v>
      </c>
      <c r="B23" s="92" t="s">
        <v>91</v>
      </c>
      <c r="C23" s="258">
        <f>+'SHEET-3'!E16</f>
        <v>305.45</v>
      </c>
      <c r="D23" s="202">
        <v>291.8</v>
      </c>
      <c r="E23" s="169">
        <f>(C23-D23)/D23</f>
        <v>4.6778615490061605E-2</v>
      </c>
    </row>
    <row r="24" spans="1:11" ht="23.25" x14ac:dyDescent="0.2">
      <c r="A24" s="90">
        <v>6</v>
      </c>
      <c r="B24" s="92" t="s">
        <v>27</v>
      </c>
      <c r="C24" s="258">
        <f>+'SHEET-3'!E18</f>
        <v>64.650000000000006</v>
      </c>
      <c r="D24" s="202">
        <v>40.86</v>
      </c>
      <c r="E24" s="169">
        <f>(C24-D24)/D24</f>
        <v>0.58223201174743044</v>
      </c>
    </row>
    <row r="25" spans="1:11" ht="23.25" x14ac:dyDescent="0.2">
      <c r="A25" s="90">
        <v>7</v>
      </c>
      <c r="B25" s="92" t="s">
        <v>92</v>
      </c>
      <c r="C25" s="258">
        <f>24.93+24.81</f>
        <v>49.739999999999995</v>
      </c>
      <c r="D25" s="202">
        <v>46.94</v>
      </c>
      <c r="E25" s="169">
        <f>(C25-D25)/D25</f>
        <v>5.9650617809970115E-2</v>
      </c>
    </row>
    <row r="26" spans="1:11" ht="23.25" x14ac:dyDescent="0.2">
      <c r="A26" s="90">
        <v>8</v>
      </c>
      <c r="B26" s="92" t="s">
        <v>93</v>
      </c>
      <c r="C26" s="258">
        <f>9.29+5.62</f>
        <v>14.91</v>
      </c>
      <c r="D26" s="202">
        <v>26.3</v>
      </c>
      <c r="E26" s="233">
        <f>(C26-D26)/D26</f>
        <v>-0.43307984790874526</v>
      </c>
    </row>
    <row r="27" spans="1:11" ht="12.75" customHeight="1" x14ac:dyDescent="0.2">
      <c r="A27" s="90"/>
      <c r="B27" s="92"/>
      <c r="C27" s="258"/>
      <c r="D27" s="202"/>
      <c r="E27" s="151"/>
    </row>
    <row r="28" spans="1:11" ht="23.25" x14ac:dyDescent="0.2">
      <c r="A28" s="90">
        <v>9</v>
      </c>
      <c r="B28" s="92" t="s">
        <v>28</v>
      </c>
      <c r="C28" s="258">
        <f>+'SHEET-3'!E19</f>
        <v>147.28</v>
      </c>
      <c r="D28" s="202">
        <v>134.76</v>
      </c>
      <c r="E28" s="169">
        <f t="shared" ref="E28:E33" si="0">(C28-D28)/D28</f>
        <v>9.2905906797269303E-2</v>
      </c>
    </row>
    <row r="29" spans="1:11" ht="27" customHeight="1" x14ac:dyDescent="0.2">
      <c r="A29" s="90">
        <v>10</v>
      </c>
      <c r="B29" s="92" t="s">
        <v>26</v>
      </c>
      <c r="C29" s="258">
        <f>+'SHEET-3'!E17</f>
        <v>41.879999999999995</v>
      </c>
      <c r="D29" s="202">
        <v>24.28</v>
      </c>
      <c r="E29" s="169">
        <f t="shared" si="0"/>
        <v>0.72487644151565045</v>
      </c>
    </row>
    <row r="30" spans="1:11" ht="23.25" x14ac:dyDescent="0.2">
      <c r="A30" s="90">
        <v>11</v>
      </c>
      <c r="B30" s="92" t="s">
        <v>94</v>
      </c>
      <c r="C30" s="258">
        <v>0</v>
      </c>
      <c r="D30" s="202">
        <v>0</v>
      </c>
      <c r="E30" s="169" t="e">
        <f t="shared" si="0"/>
        <v>#DIV/0!</v>
      </c>
    </row>
    <row r="31" spans="1:11" ht="23.25" x14ac:dyDescent="0.2">
      <c r="A31" s="90">
        <v>12</v>
      </c>
      <c r="B31" s="92" t="s">
        <v>227</v>
      </c>
      <c r="C31" s="258">
        <f>+'SHEET-3'!E22*0</f>
        <v>0</v>
      </c>
      <c r="D31" s="202">
        <v>0</v>
      </c>
      <c r="E31" s="169">
        <v>0</v>
      </c>
    </row>
    <row r="32" spans="1:11" ht="23.25" x14ac:dyDescent="0.2">
      <c r="A32" s="90">
        <v>13</v>
      </c>
      <c r="B32" s="92" t="s">
        <v>95</v>
      </c>
      <c r="C32" s="258">
        <v>0</v>
      </c>
      <c r="D32" s="202">
        <v>0</v>
      </c>
      <c r="E32" s="169"/>
    </row>
    <row r="33" spans="1:13" ht="23.25" x14ac:dyDescent="0.2">
      <c r="A33" s="90">
        <v>14</v>
      </c>
      <c r="B33" s="92" t="s">
        <v>228</v>
      </c>
      <c r="C33" s="261">
        <f>SUM(C19:C32)</f>
        <v>5282.3399999999992</v>
      </c>
      <c r="D33" s="22">
        <f>SUM(D19:D32)</f>
        <v>4856.99</v>
      </c>
      <c r="E33" s="169">
        <f t="shared" si="0"/>
        <v>8.7574814854467373E-2</v>
      </c>
    </row>
    <row r="34" spans="1:13" ht="15" customHeight="1" x14ac:dyDescent="0.2">
      <c r="A34" s="90"/>
      <c r="B34" s="92"/>
      <c r="C34" s="261"/>
      <c r="D34" s="22"/>
      <c r="E34" s="177" t="s">
        <v>229</v>
      </c>
    </row>
    <row r="35" spans="1:13" ht="48" customHeight="1" x14ac:dyDescent="0.3">
      <c r="A35" s="90" t="s">
        <v>43</v>
      </c>
      <c r="B35" s="92" t="s">
        <v>96</v>
      </c>
      <c r="C35" s="258">
        <f>C15-C33</f>
        <v>77.6899999999996</v>
      </c>
      <c r="D35" s="202">
        <f>D15-D33</f>
        <v>-152.03999999999905</v>
      </c>
      <c r="E35" s="169">
        <f>(C35-D35)/D35</f>
        <v>-1.510983951591687</v>
      </c>
      <c r="F35" s="97"/>
      <c r="K35" s="133"/>
      <c r="L35" s="133"/>
      <c r="M35" s="134"/>
    </row>
    <row r="36" spans="1:13" ht="23.25" x14ac:dyDescent="0.2">
      <c r="A36" s="90"/>
      <c r="B36" s="92"/>
      <c r="C36" s="20"/>
      <c r="D36" s="20"/>
      <c r="E36" s="138"/>
    </row>
    <row r="37" spans="1:13" ht="23.25" customHeight="1" thickBot="1" x14ac:dyDescent="0.25">
      <c r="A37" s="402" t="s">
        <v>125</v>
      </c>
      <c r="B37" s="403"/>
      <c r="C37" s="403"/>
      <c r="D37" s="403"/>
      <c r="E37" s="404"/>
    </row>
    <row r="40" spans="1:13" ht="12.75" customHeight="1" x14ac:dyDescent="0.2">
      <c r="A40" s="339"/>
      <c r="B40" s="339"/>
    </row>
    <row r="41" spans="1:13" x14ac:dyDescent="0.2">
      <c r="D41" s="97"/>
    </row>
    <row r="44" spans="1:13" ht="20.100000000000001" customHeight="1" x14ac:dyDescent="0.3">
      <c r="C44" s="24"/>
      <c r="D44" s="24"/>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4"/>
      <c r="D49" s="135"/>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Q14"/>
  <sheetViews>
    <sheetView tabSelected="1" zoomScaleNormal="100" zoomScaleSheetLayoutView="100" workbookViewId="0">
      <selection activeCell="E12" sqref="E12"/>
    </sheetView>
  </sheetViews>
  <sheetFormatPr defaultColWidth="9.140625" defaultRowHeight="12.75" x14ac:dyDescent="0.2"/>
  <cols>
    <col min="1" max="1" width="1.85546875" style="288" customWidth="1"/>
    <col min="2" max="2" width="4.7109375" style="288" customWidth="1"/>
    <col min="3" max="3" width="25.85546875" style="323" customWidth="1"/>
    <col min="4" max="4" width="5" style="288" customWidth="1"/>
    <col min="5" max="5" width="15.28515625" style="288" customWidth="1"/>
    <col min="6" max="6" width="19" style="288" customWidth="1"/>
    <col min="7" max="7" width="20.42578125" style="288" bestFit="1" customWidth="1"/>
    <col min="8" max="8" width="15.85546875" style="288" customWidth="1"/>
    <col min="9" max="9" width="18.5703125" style="288" customWidth="1"/>
    <col min="10" max="10" width="12.5703125" style="288" customWidth="1"/>
    <col min="11" max="11" width="13.28515625" style="288" customWidth="1"/>
    <col min="12" max="15" width="12.5703125" style="288" customWidth="1"/>
    <col min="16" max="16" width="2.7109375" style="288" customWidth="1"/>
    <col min="17" max="20" width="12.5703125" style="288" customWidth="1"/>
    <col min="21" max="16384" width="9.140625" style="288"/>
  </cols>
  <sheetData>
    <row r="1" spans="2:17" ht="39" customHeight="1" x14ac:dyDescent="0.2">
      <c r="B1" s="408" t="s">
        <v>272</v>
      </c>
      <c r="C1" s="408"/>
      <c r="D1" s="408"/>
      <c r="E1" s="408"/>
      <c r="F1" s="408"/>
      <c r="G1" s="408"/>
      <c r="H1" s="408"/>
      <c r="I1" s="408"/>
    </row>
    <row r="2" spans="2:17" ht="30.75" customHeight="1" x14ac:dyDescent="0.2">
      <c r="B2" s="289" t="s">
        <v>273</v>
      </c>
      <c r="C2" s="290"/>
      <c r="D2" s="290"/>
      <c r="E2" s="290"/>
      <c r="F2" s="290"/>
      <c r="H2" s="290"/>
      <c r="I2" s="291" t="s">
        <v>274</v>
      </c>
    </row>
    <row r="3" spans="2:17" ht="33" customHeight="1" thickBot="1" x14ac:dyDescent="0.25">
      <c r="B3" s="409" t="s">
        <v>275</v>
      </c>
      <c r="C3" s="409"/>
      <c r="D3" s="409"/>
      <c r="E3" s="409"/>
      <c r="F3" s="409"/>
      <c r="G3" s="409"/>
      <c r="H3" s="409"/>
      <c r="I3" s="409"/>
    </row>
    <row r="4" spans="2:17" s="293" customFormat="1" ht="48.75" customHeight="1" x14ac:dyDescent="0.2">
      <c r="B4" s="410" t="s">
        <v>276</v>
      </c>
      <c r="C4" s="413" t="s">
        <v>277</v>
      </c>
      <c r="D4" s="414"/>
      <c r="E4" s="292" t="s">
        <v>278</v>
      </c>
      <c r="F4" s="292" t="s">
        <v>279</v>
      </c>
      <c r="G4" s="292" t="s">
        <v>280</v>
      </c>
      <c r="J4" s="294"/>
    </row>
    <row r="5" spans="2:17" ht="25.5" customHeight="1" x14ac:dyDescent="0.2">
      <c r="B5" s="411"/>
      <c r="C5" s="295" t="s">
        <v>281</v>
      </c>
      <c r="D5" s="296" t="s">
        <v>282</v>
      </c>
      <c r="E5" s="297"/>
      <c r="F5" s="298">
        <v>68878</v>
      </c>
      <c r="G5" s="299">
        <v>204972</v>
      </c>
      <c r="J5" s="300"/>
      <c r="K5" s="300"/>
    </row>
    <row r="6" spans="2:17" ht="25.5" customHeight="1" x14ac:dyDescent="0.2">
      <c r="B6" s="411"/>
      <c r="C6" s="295" t="s">
        <v>283</v>
      </c>
      <c r="D6" s="296" t="s">
        <v>282</v>
      </c>
      <c r="E6" s="297"/>
      <c r="F6" s="298">
        <v>16224</v>
      </c>
      <c r="G6" s="299">
        <v>38390</v>
      </c>
      <c r="J6" s="300"/>
      <c r="K6" s="300"/>
    </row>
    <row r="7" spans="2:17" ht="25.5" customHeight="1" thickBot="1" x14ac:dyDescent="0.25">
      <c r="B7" s="412"/>
      <c r="C7" s="301" t="s">
        <v>258</v>
      </c>
      <c r="D7" s="302" t="s">
        <v>282</v>
      </c>
      <c r="E7" s="303"/>
      <c r="F7" s="304">
        <v>85102</v>
      </c>
      <c r="G7" s="305">
        <v>243362</v>
      </c>
    </row>
    <row r="8" spans="2:17" ht="25.5" customHeight="1" thickBot="1" x14ac:dyDescent="0.25">
      <c r="B8" s="306"/>
      <c r="C8" s="307"/>
      <c r="D8" s="308"/>
      <c r="E8" s="309"/>
      <c r="F8" s="310"/>
      <c r="G8" s="311"/>
    </row>
    <row r="9" spans="2:17" s="314" customFormat="1" ht="48.75" customHeight="1" x14ac:dyDescent="0.2">
      <c r="B9" s="410" t="s">
        <v>284</v>
      </c>
      <c r="C9" s="413" t="s">
        <v>285</v>
      </c>
      <c r="D9" s="414"/>
      <c r="E9" s="292" t="s">
        <v>286</v>
      </c>
      <c r="F9" s="292" t="s">
        <v>287</v>
      </c>
      <c r="G9" s="292" t="s">
        <v>288</v>
      </c>
      <c r="H9" s="292" t="s">
        <v>289</v>
      </c>
      <c r="I9" s="312" t="s">
        <v>290</v>
      </c>
      <c r="J9" s="313"/>
      <c r="K9" s="313"/>
    </row>
    <row r="10" spans="2:17" ht="25.5" customHeight="1" x14ac:dyDescent="0.2">
      <c r="B10" s="411"/>
      <c r="C10" s="295" t="s">
        <v>281</v>
      </c>
      <c r="D10" s="296" t="s">
        <v>282</v>
      </c>
      <c r="E10" s="315">
        <v>6744</v>
      </c>
      <c r="F10" s="316">
        <v>35238</v>
      </c>
      <c r="G10" s="316">
        <v>41982</v>
      </c>
      <c r="H10" s="316">
        <v>31276</v>
      </c>
      <c r="I10" s="317">
        <v>10706</v>
      </c>
      <c r="J10" s="318"/>
    </row>
    <row r="11" spans="2:17" ht="25.5" customHeight="1" x14ac:dyDescent="0.2">
      <c r="B11" s="411"/>
      <c r="C11" s="295" t="s">
        <v>283</v>
      </c>
      <c r="D11" s="296" t="s">
        <v>282</v>
      </c>
      <c r="E11" s="315">
        <v>554</v>
      </c>
      <c r="F11" s="316">
        <v>5793</v>
      </c>
      <c r="G11" s="315">
        <v>6347</v>
      </c>
      <c r="H11" s="316">
        <v>4366</v>
      </c>
      <c r="I11" s="317">
        <v>1981</v>
      </c>
      <c r="J11" s="318"/>
    </row>
    <row r="12" spans="2:17" ht="25.5" customHeight="1" thickBot="1" x14ac:dyDescent="0.25">
      <c r="B12" s="412"/>
      <c r="C12" s="301" t="s">
        <v>258</v>
      </c>
      <c r="D12" s="302" t="s">
        <v>282</v>
      </c>
      <c r="E12" s="319">
        <v>7298</v>
      </c>
      <c r="F12" s="304">
        <v>41031</v>
      </c>
      <c r="G12" s="304">
        <v>48329</v>
      </c>
      <c r="H12" s="304">
        <v>35642</v>
      </c>
      <c r="I12" s="304">
        <v>12687</v>
      </c>
      <c r="J12" s="318"/>
    </row>
    <row r="13" spans="2:17" s="320" customFormat="1" ht="50.25" customHeight="1" thickBot="1" x14ac:dyDescent="0.25">
      <c r="B13" s="405" t="s">
        <v>291</v>
      </c>
      <c r="C13" s="406"/>
      <c r="D13" s="406"/>
      <c r="E13" s="406"/>
      <c r="F13" s="406"/>
      <c r="G13" s="406"/>
      <c r="H13" s="406"/>
      <c r="I13" s="407"/>
    </row>
    <row r="14" spans="2:17" s="314" customFormat="1" ht="20.25" customHeight="1" x14ac:dyDescent="0.2">
      <c r="C14" s="321"/>
      <c r="D14" s="321"/>
      <c r="E14" s="321"/>
      <c r="F14" s="321"/>
      <c r="G14" s="321"/>
      <c r="H14" s="321"/>
      <c r="Q14" s="322"/>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L32"/>
  <sheetViews>
    <sheetView view="pageBreakPreview" zoomScale="115" zoomScaleSheetLayoutView="115" workbookViewId="0">
      <selection activeCell="E5" sqref="E5"/>
    </sheetView>
  </sheetViews>
  <sheetFormatPr defaultColWidth="9.140625" defaultRowHeight="12.75" x14ac:dyDescent="0.2"/>
  <cols>
    <col min="1" max="1" width="1.5703125" style="271" customWidth="1"/>
    <col min="2" max="2" width="9.140625" style="271" customWidth="1"/>
    <col min="3" max="3" width="12.28515625" style="271" customWidth="1"/>
    <col min="4" max="4" width="9.140625" style="271" customWidth="1"/>
    <col min="5" max="5" width="14.7109375" style="271" customWidth="1"/>
    <col min="6" max="6" width="9.140625" style="271" customWidth="1"/>
    <col min="7" max="7" width="2" style="271" customWidth="1"/>
    <col min="8" max="8" width="9.140625" style="287"/>
    <col min="9" max="9" width="14.7109375" style="287" customWidth="1"/>
    <col min="10" max="10" width="9.140625" style="287"/>
    <col min="11" max="11" width="14.5703125" style="271" customWidth="1"/>
    <col min="12" max="12" width="16.42578125" style="271" customWidth="1"/>
    <col min="13" max="16384" width="9.140625" style="271"/>
  </cols>
  <sheetData>
    <row r="1" spans="2:12" ht="24.75" customHeight="1" thickBot="1" x14ac:dyDescent="0.25">
      <c r="B1" s="415" t="s">
        <v>239</v>
      </c>
      <c r="C1" s="416"/>
      <c r="D1" s="416"/>
      <c r="E1" s="416"/>
      <c r="F1" s="416"/>
      <c r="G1" s="416"/>
      <c r="H1" s="416"/>
      <c r="I1" s="416"/>
      <c r="J1" s="416"/>
      <c r="K1" s="416"/>
      <c r="L1" s="417"/>
    </row>
    <row r="2" spans="2:12" ht="9" customHeight="1" x14ac:dyDescent="0.2">
      <c r="B2" s="272"/>
      <c r="C2" s="272"/>
      <c r="D2" s="272"/>
      <c r="E2" s="272"/>
      <c r="F2" s="272"/>
      <c r="G2" s="272"/>
      <c r="H2" s="272"/>
      <c r="I2" s="272"/>
      <c r="J2" s="272"/>
      <c r="K2" s="272"/>
      <c r="L2" s="272"/>
    </row>
    <row r="3" spans="2:12" ht="21.75" customHeight="1" thickBot="1" x14ac:dyDescent="0.25">
      <c r="B3" s="418" t="s">
        <v>240</v>
      </c>
      <c r="C3" s="419"/>
      <c r="D3" s="419"/>
      <c r="E3" s="419"/>
      <c r="F3" s="419"/>
      <c r="G3" s="419"/>
      <c r="H3" s="419"/>
      <c r="I3" s="419"/>
      <c r="J3" s="419"/>
      <c r="K3" s="419"/>
      <c r="L3" s="420"/>
    </row>
    <row r="4" spans="2:12" ht="27.75" customHeight="1" x14ac:dyDescent="0.2">
      <c r="B4" s="421" t="s">
        <v>197</v>
      </c>
      <c r="C4" s="423" t="s">
        <v>241</v>
      </c>
      <c r="D4" s="423" t="s">
        <v>242</v>
      </c>
      <c r="E4" s="423"/>
      <c r="F4" s="423"/>
      <c r="G4" s="273"/>
      <c r="H4" s="423" t="s">
        <v>243</v>
      </c>
      <c r="I4" s="423"/>
      <c r="J4" s="423"/>
      <c r="K4" s="423" t="s">
        <v>293</v>
      </c>
      <c r="L4" s="425" t="s">
        <v>244</v>
      </c>
    </row>
    <row r="5" spans="2:12" ht="68.25" customHeight="1" x14ac:dyDescent="0.2">
      <c r="B5" s="422"/>
      <c r="C5" s="424"/>
      <c r="D5" s="324" t="s">
        <v>245</v>
      </c>
      <c r="E5" s="324" t="s">
        <v>247</v>
      </c>
      <c r="F5" s="324" t="s">
        <v>246</v>
      </c>
      <c r="G5" s="274"/>
      <c r="H5" s="324" t="s">
        <v>245</v>
      </c>
      <c r="I5" s="324" t="s">
        <v>247</v>
      </c>
      <c r="J5" s="324" t="s">
        <v>246</v>
      </c>
      <c r="K5" s="424"/>
      <c r="L5" s="426"/>
    </row>
    <row r="6" spans="2:12" s="277" customFormat="1" ht="21" customHeight="1" x14ac:dyDescent="0.2">
      <c r="B6" s="427" t="s">
        <v>248</v>
      </c>
      <c r="C6" s="275" t="s">
        <v>249</v>
      </c>
      <c r="D6" s="440">
        <v>35</v>
      </c>
      <c r="E6" s="275">
        <v>2</v>
      </c>
      <c r="F6" s="441">
        <v>1.2100041045513259</v>
      </c>
      <c r="G6" s="276"/>
      <c r="H6" s="440">
        <v>37</v>
      </c>
      <c r="I6" s="275">
        <v>1</v>
      </c>
      <c r="J6" s="441">
        <v>1.8738895516381964</v>
      </c>
      <c r="K6" s="275">
        <v>2</v>
      </c>
      <c r="L6" s="430" t="s">
        <v>250</v>
      </c>
    </row>
    <row r="7" spans="2:12" s="277" customFormat="1" ht="21" customHeight="1" x14ac:dyDescent="0.2">
      <c r="B7" s="428"/>
      <c r="C7" s="275" t="s">
        <v>251</v>
      </c>
      <c r="D7" s="440">
        <v>19</v>
      </c>
      <c r="E7" s="275" t="s">
        <v>252</v>
      </c>
      <c r="F7" s="441">
        <v>0.70747640020006342</v>
      </c>
      <c r="G7" s="276"/>
      <c r="H7" s="440">
        <v>17</v>
      </c>
      <c r="I7" s="275">
        <v>2</v>
      </c>
      <c r="J7" s="441">
        <v>0.38485419750988331</v>
      </c>
      <c r="K7" s="275">
        <v>1</v>
      </c>
      <c r="L7" s="431"/>
    </row>
    <row r="8" spans="2:12" s="277" customFormat="1" ht="21" customHeight="1" x14ac:dyDescent="0.2">
      <c r="B8" s="428"/>
      <c r="C8" s="275" t="s">
        <v>253</v>
      </c>
      <c r="D8" s="440">
        <v>1</v>
      </c>
      <c r="E8" s="275">
        <v>0</v>
      </c>
      <c r="F8" s="441">
        <v>1.9146195647745063</v>
      </c>
      <c r="G8" s="276"/>
      <c r="H8" s="440">
        <v>1</v>
      </c>
      <c r="I8" s="275">
        <v>0</v>
      </c>
      <c r="J8" s="441">
        <v>2.0973421978566114</v>
      </c>
      <c r="K8" s="275">
        <v>0</v>
      </c>
      <c r="L8" s="431"/>
    </row>
    <row r="9" spans="2:12" s="277" customFormat="1" ht="21" customHeight="1" x14ac:dyDescent="0.2">
      <c r="B9" s="428"/>
      <c r="C9" s="275" t="s">
        <v>254</v>
      </c>
      <c r="D9" s="440">
        <v>17</v>
      </c>
      <c r="E9" s="275" t="s">
        <v>255</v>
      </c>
      <c r="F9" s="441">
        <v>1.6018737852216955</v>
      </c>
      <c r="G9" s="276"/>
      <c r="H9" s="440">
        <v>16</v>
      </c>
      <c r="I9" s="275">
        <v>1</v>
      </c>
      <c r="J9" s="441">
        <v>3.2302859749621455</v>
      </c>
      <c r="K9" s="275">
        <v>1</v>
      </c>
      <c r="L9" s="431"/>
    </row>
    <row r="10" spans="2:12" s="277" customFormat="1" ht="21" customHeight="1" x14ac:dyDescent="0.2">
      <c r="B10" s="428"/>
      <c r="C10" s="275" t="s">
        <v>256</v>
      </c>
      <c r="D10" s="440">
        <v>22</v>
      </c>
      <c r="E10" s="275" t="s">
        <v>257</v>
      </c>
      <c r="F10" s="441">
        <v>2.9652432455411488</v>
      </c>
      <c r="G10" s="276"/>
      <c r="H10" s="440">
        <v>17</v>
      </c>
      <c r="I10" s="275">
        <v>3</v>
      </c>
      <c r="J10" s="441">
        <v>1.4697797571427453</v>
      </c>
      <c r="K10" s="275">
        <v>0</v>
      </c>
      <c r="L10" s="431"/>
    </row>
    <row r="11" spans="2:12" s="277" customFormat="1" ht="21" customHeight="1" x14ac:dyDescent="0.2">
      <c r="B11" s="428"/>
      <c r="C11" s="278" t="s">
        <v>258</v>
      </c>
      <c r="D11" s="279">
        <f>SUM(D6:D10)</f>
        <v>94</v>
      </c>
      <c r="E11" s="279" t="s">
        <v>259</v>
      </c>
      <c r="F11" s="442">
        <v>1.6020938093750918</v>
      </c>
      <c r="G11" s="274"/>
      <c r="H11" s="279">
        <v>88</v>
      </c>
      <c r="I11" s="279">
        <f>SUM(I6:I10)</f>
        <v>7</v>
      </c>
      <c r="J11" s="442">
        <v>1.8331458783698569</v>
      </c>
      <c r="K11" s="279">
        <f>SUM(K6:K10)</f>
        <v>4</v>
      </c>
      <c r="L11" s="431"/>
    </row>
    <row r="12" spans="2:12" s="281" customFormat="1" ht="12.75" customHeight="1" thickBot="1" x14ac:dyDescent="0.25">
      <c r="B12" s="429"/>
      <c r="C12" s="443"/>
      <c r="D12" s="433" t="s">
        <v>260</v>
      </c>
      <c r="E12" s="434"/>
      <c r="F12" s="435"/>
      <c r="G12" s="274"/>
      <c r="H12" s="433"/>
      <c r="I12" s="434"/>
      <c r="J12" s="435"/>
      <c r="K12" s="280"/>
      <c r="L12" s="432"/>
    </row>
    <row r="13" spans="2:12" s="282" customFormat="1" ht="27.75" customHeight="1" x14ac:dyDescent="0.2">
      <c r="B13" s="421" t="s">
        <v>197</v>
      </c>
      <c r="C13" s="423" t="s">
        <v>241</v>
      </c>
      <c r="D13" s="436" t="str">
        <f>D4</f>
        <v>Q-II-JUL-23 TO SEP-23</v>
      </c>
      <c r="E13" s="437"/>
      <c r="F13" s="438"/>
      <c r="G13" s="273"/>
      <c r="H13" s="423" t="str">
        <f>H4</f>
        <v>Q-II-JUL-22 TO SEP-22</v>
      </c>
      <c r="I13" s="423"/>
      <c r="J13" s="423"/>
      <c r="K13" s="423" t="s">
        <v>294</v>
      </c>
      <c r="L13" s="425" t="s">
        <v>244</v>
      </c>
    </row>
    <row r="14" spans="2:12" ht="79.5" customHeight="1" x14ac:dyDescent="0.2">
      <c r="B14" s="422"/>
      <c r="C14" s="424"/>
      <c r="D14" s="324" t="s">
        <v>245</v>
      </c>
      <c r="E14" s="324" t="s">
        <v>261</v>
      </c>
      <c r="F14" s="324" t="s">
        <v>246</v>
      </c>
      <c r="G14" s="274"/>
      <c r="H14" s="324" t="s">
        <v>245</v>
      </c>
      <c r="I14" s="324" t="s">
        <v>261</v>
      </c>
      <c r="J14" s="324" t="s">
        <v>246</v>
      </c>
      <c r="K14" s="424"/>
      <c r="L14" s="426"/>
    </row>
    <row r="15" spans="2:12" s="277" customFormat="1" ht="21" customHeight="1" x14ac:dyDescent="0.2">
      <c r="B15" s="427" t="s">
        <v>262</v>
      </c>
      <c r="C15" s="275" t="s">
        <v>249</v>
      </c>
      <c r="D15" s="440">
        <v>23</v>
      </c>
      <c r="E15" s="444" t="s">
        <v>263</v>
      </c>
      <c r="F15" s="441">
        <v>8.6084695716464896</v>
      </c>
      <c r="G15" s="276"/>
      <c r="H15" s="440">
        <v>19</v>
      </c>
      <c r="I15" s="275">
        <v>1</v>
      </c>
      <c r="J15" s="441">
        <v>9.5626009226564701</v>
      </c>
      <c r="K15" s="275">
        <v>1</v>
      </c>
      <c r="L15" s="430" t="s">
        <v>250</v>
      </c>
    </row>
    <row r="16" spans="2:12" s="277" customFormat="1" ht="21" customHeight="1" x14ac:dyDescent="0.2">
      <c r="B16" s="428"/>
      <c r="C16" s="275" t="s">
        <v>251</v>
      </c>
      <c r="D16" s="440">
        <v>48</v>
      </c>
      <c r="E16" s="275">
        <v>1</v>
      </c>
      <c r="F16" s="441">
        <v>7.4326701845319114</v>
      </c>
      <c r="G16" s="276"/>
      <c r="H16" s="440">
        <v>48</v>
      </c>
      <c r="I16" s="275">
        <v>2</v>
      </c>
      <c r="J16" s="441">
        <v>7.617214252547087</v>
      </c>
      <c r="K16" s="275">
        <v>0</v>
      </c>
      <c r="L16" s="431"/>
    </row>
    <row r="17" spans="2:12" s="277" customFormat="1" ht="21" customHeight="1" x14ac:dyDescent="0.2">
      <c r="B17" s="428"/>
      <c r="C17" s="275" t="s">
        <v>253</v>
      </c>
      <c r="D17" s="440">
        <v>41</v>
      </c>
      <c r="E17" s="275">
        <v>2</v>
      </c>
      <c r="F17" s="441">
        <v>10.063319913792403</v>
      </c>
      <c r="G17" s="276"/>
      <c r="H17" s="440">
        <v>42</v>
      </c>
      <c r="I17" s="275">
        <v>3</v>
      </c>
      <c r="J17" s="441">
        <v>9.854006353235798</v>
      </c>
      <c r="K17" s="275">
        <v>1</v>
      </c>
      <c r="L17" s="431"/>
    </row>
    <row r="18" spans="2:12" s="277" customFormat="1" ht="21" customHeight="1" x14ac:dyDescent="0.2">
      <c r="B18" s="428"/>
      <c r="C18" s="275" t="s">
        <v>254</v>
      </c>
      <c r="D18" s="440">
        <v>284</v>
      </c>
      <c r="E18" s="275" t="s">
        <v>264</v>
      </c>
      <c r="F18" s="441">
        <v>6.690636446592622</v>
      </c>
      <c r="G18" s="276"/>
      <c r="H18" s="440">
        <v>270</v>
      </c>
      <c r="I18" s="275">
        <v>11</v>
      </c>
      <c r="J18" s="441">
        <v>5.7325502704759739</v>
      </c>
      <c r="K18" s="275">
        <v>1</v>
      </c>
      <c r="L18" s="431"/>
    </row>
    <row r="19" spans="2:12" s="277" customFormat="1" ht="21" customHeight="1" x14ac:dyDescent="0.2">
      <c r="B19" s="428"/>
      <c r="C19" s="275" t="s">
        <v>256</v>
      </c>
      <c r="D19" s="440">
        <v>49</v>
      </c>
      <c r="E19" s="275" t="s">
        <v>265</v>
      </c>
      <c r="F19" s="441">
        <v>20.886033942582529</v>
      </c>
      <c r="G19" s="276"/>
      <c r="H19" s="440">
        <v>48</v>
      </c>
      <c r="I19" s="275">
        <v>9</v>
      </c>
      <c r="J19" s="441">
        <v>20.667776222971565</v>
      </c>
      <c r="K19" s="275">
        <v>2</v>
      </c>
      <c r="L19" s="431"/>
    </row>
    <row r="20" spans="2:12" s="277" customFormat="1" ht="21" customHeight="1" x14ac:dyDescent="0.2">
      <c r="B20" s="428"/>
      <c r="C20" s="283" t="s">
        <v>258</v>
      </c>
      <c r="D20" s="279">
        <f>SUM(D15:D19)</f>
        <v>445</v>
      </c>
      <c r="E20" s="279" t="s">
        <v>266</v>
      </c>
      <c r="F20" s="445">
        <v>9.0150879024918549</v>
      </c>
      <c r="G20" s="274"/>
      <c r="H20" s="279">
        <v>427</v>
      </c>
      <c r="I20" s="279">
        <v>26</v>
      </c>
      <c r="J20" s="445">
        <v>8.5195300327841075</v>
      </c>
      <c r="K20" s="324">
        <f>SUM(K15:K19)</f>
        <v>5</v>
      </c>
      <c r="L20" s="431"/>
    </row>
    <row r="21" spans="2:12" s="281" customFormat="1" ht="14.25" customHeight="1" thickBot="1" x14ac:dyDescent="0.25">
      <c r="B21" s="429"/>
      <c r="C21" s="446"/>
      <c r="D21" s="433" t="s">
        <v>260</v>
      </c>
      <c r="E21" s="434"/>
      <c r="F21" s="435"/>
      <c r="G21" s="284"/>
      <c r="H21" s="433"/>
      <c r="I21" s="434"/>
      <c r="J21" s="435"/>
      <c r="K21" s="280"/>
      <c r="L21" s="432"/>
    </row>
    <row r="22" spans="2:12" s="282" customFormat="1" ht="27.75" customHeight="1" x14ac:dyDescent="0.2">
      <c r="B22" s="421" t="s">
        <v>197</v>
      </c>
      <c r="C22" s="423" t="s">
        <v>241</v>
      </c>
      <c r="D22" s="423" t="str">
        <f>D13</f>
        <v>Q-II-JUL-23 TO SEP-23</v>
      </c>
      <c r="E22" s="423"/>
      <c r="F22" s="423"/>
      <c r="G22" s="273"/>
      <c r="H22" s="423" t="str">
        <f>H13</f>
        <v>Q-II-JUL-22 TO SEP-22</v>
      </c>
      <c r="I22" s="423"/>
      <c r="J22" s="423"/>
      <c r="K22" s="423" t="s">
        <v>295</v>
      </c>
      <c r="L22" s="425" t="s">
        <v>244</v>
      </c>
    </row>
    <row r="23" spans="2:12" ht="79.5" customHeight="1" x14ac:dyDescent="0.2">
      <c r="B23" s="422"/>
      <c r="C23" s="424"/>
      <c r="D23" s="324" t="s">
        <v>245</v>
      </c>
      <c r="E23" s="324" t="s">
        <v>267</v>
      </c>
      <c r="F23" s="324" t="s">
        <v>246</v>
      </c>
      <c r="G23" s="274"/>
      <c r="H23" s="324" t="s">
        <v>245</v>
      </c>
      <c r="I23" s="324" t="s">
        <v>267</v>
      </c>
      <c r="J23" s="324" t="s">
        <v>246</v>
      </c>
      <c r="K23" s="424"/>
      <c r="L23" s="426"/>
    </row>
    <row r="24" spans="2:12" s="277" customFormat="1" ht="21" customHeight="1" x14ac:dyDescent="0.2">
      <c r="B24" s="422" t="s">
        <v>268</v>
      </c>
      <c r="C24" s="275" t="s">
        <v>249</v>
      </c>
      <c r="D24" s="440">
        <v>62</v>
      </c>
      <c r="E24" s="275" t="s">
        <v>269</v>
      </c>
      <c r="F24" s="441">
        <v>2.1694403789160472</v>
      </c>
      <c r="G24" s="276"/>
      <c r="H24" s="440">
        <v>58</v>
      </c>
      <c r="I24" s="275">
        <v>2</v>
      </c>
      <c r="J24" s="441">
        <v>2.3878041409433566</v>
      </c>
      <c r="K24" s="275">
        <v>4</v>
      </c>
      <c r="L24" s="430" t="s">
        <v>250</v>
      </c>
    </row>
    <row r="25" spans="2:12" s="277" customFormat="1" ht="21" customHeight="1" x14ac:dyDescent="0.2">
      <c r="B25" s="422"/>
      <c r="C25" s="275" t="s">
        <v>251</v>
      </c>
      <c r="D25" s="440">
        <v>8</v>
      </c>
      <c r="E25" s="275">
        <v>0</v>
      </c>
      <c r="F25" s="441">
        <v>-1.3772687975638487</v>
      </c>
      <c r="G25" s="276"/>
      <c r="H25" s="440">
        <v>6</v>
      </c>
      <c r="I25" s="275">
        <v>0</v>
      </c>
      <c r="J25" s="441">
        <v>1.9569578109287149</v>
      </c>
      <c r="K25" s="275">
        <v>0</v>
      </c>
      <c r="L25" s="431"/>
    </row>
    <row r="26" spans="2:12" s="277" customFormat="1" ht="21" customHeight="1" x14ac:dyDescent="0.2">
      <c r="B26" s="422"/>
      <c r="C26" s="275" t="s">
        <v>253</v>
      </c>
      <c r="D26" s="440">
        <v>15</v>
      </c>
      <c r="E26" s="275">
        <v>0</v>
      </c>
      <c r="F26" s="441">
        <v>1.5773056016660352</v>
      </c>
      <c r="G26" s="276"/>
      <c r="H26" s="440">
        <v>13</v>
      </c>
      <c r="I26" s="275">
        <v>2</v>
      </c>
      <c r="J26" s="441">
        <v>1.6838779567574513</v>
      </c>
      <c r="K26" s="275">
        <v>0</v>
      </c>
      <c r="L26" s="431"/>
    </row>
    <row r="27" spans="2:12" s="277" customFormat="1" ht="21" customHeight="1" x14ac:dyDescent="0.2">
      <c r="B27" s="422"/>
      <c r="C27" s="275" t="s">
        <v>254</v>
      </c>
      <c r="D27" s="440">
        <v>3</v>
      </c>
      <c r="E27" s="275">
        <v>0</v>
      </c>
      <c r="F27" s="441">
        <v>0.18815144309023527</v>
      </c>
      <c r="G27" s="276"/>
      <c r="H27" s="440">
        <v>3</v>
      </c>
      <c r="I27" s="275">
        <v>1</v>
      </c>
      <c r="J27" s="441">
        <v>2.8819714945719768</v>
      </c>
      <c r="K27" s="275">
        <v>0</v>
      </c>
      <c r="L27" s="431"/>
    </row>
    <row r="28" spans="2:12" s="277" customFormat="1" ht="21" customHeight="1" x14ac:dyDescent="0.2">
      <c r="B28" s="422"/>
      <c r="C28" s="275" t="s">
        <v>256</v>
      </c>
      <c r="D28" s="275">
        <v>46</v>
      </c>
      <c r="E28" s="275" t="s">
        <v>270</v>
      </c>
      <c r="F28" s="441">
        <v>1.7175897264701467</v>
      </c>
      <c r="G28" s="274"/>
      <c r="H28" s="275">
        <v>43</v>
      </c>
      <c r="I28" s="275">
        <v>4</v>
      </c>
      <c r="J28" s="441">
        <v>3.7272692968661896</v>
      </c>
      <c r="K28" s="275">
        <v>1</v>
      </c>
      <c r="L28" s="431"/>
    </row>
    <row r="29" spans="2:12" s="277" customFormat="1" ht="21" customHeight="1" x14ac:dyDescent="0.2">
      <c r="B29" s="422"/>
      <c r="C29" s="283" t="s">
        <v>258</v>
      </c>
      <c r="D29" s="279">
        <f>SUM(D24:D28)</f>
        <v>134</v>
      </c>
      <c r="E29" s="279" t="s">
        <v>271</v>
      </c>
      <c r="F29" s="445">
        <v>1.8299954754378764</v>
      </c>
      <c r="G29" s="285"/>
      <c r="H29" s="279">
        <v>123</v>
      </c>
      <c r="I29" s="279">
        <v>9</v>
      </c>
      <c r="J29" s="445">
        <v>2.7759071200727754</v>
      </c>
      <c r="K29" s="324">
        <f>SUM(K24:K28)</f>
        <v>5</v>
      </c>
      <c r="L29" s="431"/>
    </row>
    <row r="30" spans="2:12" s="281" customFormat="1" ht="16.5" customHeight="1" thickBot="1" x14ac:dyDescent="0.25">
      <c r="B30" s="439"/>
      <c r="C30" s="447"/>
      <c r="D30" s="433" t="s">
        <v>260</v>
      </c>
      <c r="E30" s="434"/>
      <c r="F30" s="435"/>
      <c r="G30" s="284"/>
      <c r="H30" s="433"/>
      <c r="I30" s="434"/>
      <c r="J30" s="435"/>
      <c r="K30" s="280"/>
      <c r="L30" s="432"/>
    </row>
    <row r="31" spans="2:12" ht="62.25" customHeight="1" x14ac:dyDescent="0.2">
      <c r="B31" s="448"/>
      <c r="C31" s="286"/>
      <c r="D31" s="286"/>
      <c r="E31" s="286"/>
      <c r="F31" s="286"/>
      <c r="G31" s="286"/>
      <c r="H31" s="286"/>
      <c r="I31" s="286"/>
      <c r="J31" s="286"/>
      <c r="K31" s="286"/>
      <c r="L31" s="286"/>
    </row>
    <row r="32" spans="2:12" ht="86.25" customHeight="1" x14ac:dyDescent="0.2"/>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31" t="s">
        <v>127</v>
      </c>
      <c r="B1" s="31" t="s">
        <v>128</v>
      </c>
      <c r="C1" s="32" t="s">
        <v>129</v>
      </c>
      <c r="D1" s="32" t="s">
        <v>130</v>
      </c>
      <c r="E1" s="32" t="s">
        <v>131</v>
      </c>
      <c r="F1" s="32" t="s">
        <v>132</v>
      </c>
      <c r="G1" s="32" t="s">
        <v>133</v>
      </c>
      <c r="H1" s="32" t="s">
        <v>134</v>
      </c>
      <c r="I1" s="32" t="s">
        <v>135</v>
      </c>
      <c r="J1" s="32" t="s">
        <v>136</v>
      </c>
      <c r="K1" s="32" t="s">
        <v>137</v>
      </c>
    </row>
    <row r="2" spans="1:11" ht="15" customHeight="1" x14ac:dyDescent="0.25">
      <c r="A2" s="33" t="s">
        <v>138</v>
      </c>
      <c r="B2" s="33"/>
      <c r="C2" s="33"/>
      <c r="D2" s="33"/>
      <c r="E2" s="33"/>
      <c r="F2" s="33"/>
      <c r="G2" s="33"/>
      <c r="H2" s="33"/>
      <c r="I2" s="33"/>
      <c r="J2" s="33"/>
      <c r="K2" s="33"/>
    </row>
    <row r="3" spans="1:11" ht="15" customHeight="1" x14ac:dyDescent="0.25">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x14ac:dyDescent="0.25">
      <c r="A4" s="34">
        <v>2</v>
      </c>
      <c r="B4" s="34" t="s">
        <v>139</v>
      </c>
      <c r="C4" s="35">
        <v>71089139.950000003</v>
      </c>
      <c r="D4" s="35">
        <v>101753.87</v>
      </c>
      <c r="E4" s="35">
        <v>17040</v>
      </c>
      <c r="F4" s="35">
        <v>7364652.4699999997</v>
      </c>
      <c r="G4" s="35">
        <v>0</v>
      </c>
      <c r="H4" s="35">
        <v>748929.5</v>
      </c>
      <c r="I4" s="35">
        <v>23532.400000000001</v>
      </c>
      <c r="J4" s="35">
        <v>453786.14</v>
      </c>
      <c r="K4" s="35">
        <v>79798834.329999998</v>
      </c>
    </row>
    <row r="5" spans="1:11" ht="15" customHeight="1" x14ac:dyDescent="0.25">
      <c r="A5" s="34">
        <v>3</v>
      </c>
      <c r="B5" s="34" t="s">
        <v>140</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x14ac:dyDescent="0.25">
      <c r="A6" s="34"/>
      <c r="B6" s="34" t="s">
        <v>141</v>
      </c>
      <c r="C6" s="35">
        <v>78023457.159999996</v>
      </c>
      <c r="D6" s="35">
        <v>0</v>
      </c>
      <c r="E6" s="35">
        <v>0</v>
      </c>
      <c r="F6" s="35">
        <v>19271785.379999999</v>
      </c>
      <c r="G6" s="35">
        <v>0</v>
      </c>
      <c r="H6" s="35">
        <v>469841</v>
      </c>
      <c r="I6" s="35">
        <v>303675.78000000003</v>
      </c>
      <c r="J6" s="35">
        <v>245968.69</v>
      </c>
      <c r="K6" s="35">
        <v>98314728.010000005</v>
      </c>
    </row>
    <row r="7" spans="1:11" ht="15" customHeight="1" x14ac:dyDescent="0.25">
      <c r="A7" s="34"/>
      <c r="B7" s="34" t="s">
        <v>142</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x14ac:dyDescent="0.25">
      <c r="A8" s="34">
        <v>4</v>
      </c>
      <c r="B8" s="34" t="s">
        <v>143</v>
      </c>
      <c r="C8" s="35">
        <v>229130849.12</v>
      </c>
      <c r="D8" s="35">
        <v>7024.2</v>
      </c>
      <c r="E8" s="35">
        <v>360</v>
      </c>
      <c r="F8" s="35">
        <v>3568735.55</v>
      </c>
      <c r="G8" s="35">
        <v>0</v>
      </c>
      <c r="H8" s="35">
        <v>1043824</v>
      </c>
      <c r="I8" s="35">
        <v>84685</v>
      </c>
      <c r="J8" s="35">
        <v>38964479.619999997</v>
      </c>
      <c r="K8" s="35">
        <v>272799957.49000001</v>
      </c>
    </row>
    <row r="9" spans="1:11" ht="15" customHeight="1" x14ac:dyDescent="0.25">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x14ac:dyDescent="0.25">
      <c r="A10" s="34">
        <v>6</v>
      </c>
      <c r="B10" s="34" t="s">
        <v>144</v>
      </c>
      <c r="C10" s="35">
        <v>93088768.859999999</v>
      </c>
      <c r="D10" s="35">
        <v>0</v>
      </c>
      <c r="E10" s="35">
        <v>0</v>
      </c>
      <c r="F10" s="35">
        <v>833815.28</v>
      </c>
      <c r="G10" s="35">
        <v>0</v>
      </c>
      <c r="H10" s="35">
        <v>302109.5</v>
      </c>
      <c r="I10" s="35">
        <v>89765.18</v>
      </c>
      <c r="J10" s="35">
        <v>4559629.57</v>
      </c>
      <c r="K10" s="35">
        <v>98874088.390000001</v>
      </c>
    </row>
    <row r="11" spans="1:11" ht="15" customHeight="1" x14ac:dyDescent="0.25">
      <c r="A11" s="34">
        <v>7</v>
      </c>
      <c r="B11" s="34" t="s">
        <v>145</v>
      </c>
      <c r="C11" s="35">
        <v>2188369.91</v>
      </c>
      <c r="D11" s="35">
        <v>52177.62</v>
      </c>
      <c r="E11" s="35">
        <v>0</v>
      </c>
      <c r="F11" s="35">
        <v>239472.02</v>
      </c>
      <c r="G11" s="35">
        <v>0</v>
      </c>
      <c r="H11" s="35">
        <v>183965.5</v>
      </c>
      <c r="I11" s="35">
        <v>10954.81</v>
      </c>
      <c r="J11" s="35">
        <v>1881544.86</v>
      </c>
      <c r="K11" s="35">
        <v>4556484.72</v>
      </c>
    </row>
    <row r="12" spans="1:11" ht="15" customHeight="1" x14ac:dyDescent="0.25">
      <c r="A12" s="34">
        <v>8</v>
      </c>
      <c r="B12" s="34" t="s">
        <v>146</v>
      </c>
      <c r="C12" s="35">
        <v>1346751.03</v>
      </c>
      <c r="D12" s="35">
        <v>29611.200000000001</v>
      </c>
      <c r="E12" s="35">
        <v>0</v>
      </c>
      <c r="F12" s="35">
        <v>0</v>
      </c>
      <c r="G12" s="35">
        <v>0</v>
      </c>
      <c r="H12" s="35">
        <v>0</v>
      </c>
      <c r="I12" s="35">
        <v>0</v>
      </c>
      <c r="J12" s="35">
        <v>12750.19</v>
      </c>
      <c r="K12" s="35">
        <v>1389112.42</v>
      </c>
    </row>
    <row r="13" spans="1:11" ht="15" customHeight="1" x14ac:dyDescent="0.25">
      <c r="A13" s="34">
        <v>9</v>
      </c>
      <c r="B13" s="34" t="s">
        <v>147</v>
      </c>
      <c r="C13" s="35">
        <v>0</v>
      </c>
      <c r="D13" s="35">
        <v>3642101.75</v>
      </c>
      <c r="E13" s="35">
        <v>0</v>
      </c>
      <c r="F13" s="35">
        <v>384932.08</v>
      </c>
      <c r="G13" s="35">
        <v>0</v>
      </c>
      <c r="H13" s="35">
        <v>0</v>
      </c>
      <c r="I13" s="35">
        <v>46327.9</v>
      </c>
      <c r="J13" s="35">
        <v>55.4</v>
      </c>
      <c r="K13" s="35">
        <v>4073417.13</v>
      </c>
    </row>
    <row r="14" spans="1:11" ht="15" customHeight="1" x14ac:dyDescent="0.25">
      <c r="A14" s="34">
        <v>10</v>
      </c>
      <c r="B14" s="34" t="s">
        <v>148</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x14ac:dyDescent="0.25">
      <c r="A15" s="34">
        <v>11</v>
      </c>
      <c r="B15" s="34" t="s">
        <v>149</v>
      </c>
      <c r="C15" s="35">
        <v>3535120.94</v>
      </c>
      <c r="D15" s="35">
        <v>81788.820000000007</v>
      </c>
      <c r="E15" s="35">
        <v>0</v>
      </c>
      <c r="F15" s="35">
        <v>239472.02</v>
      </c>
      <c r="G15" s="35">
        <v>0</v>
      </c>
      <c r="H15" s="35">
        <v>183965.5</v>
      </c>
      <c r="I15" s="35">
        <v>10954.81</v>
      </c>
      <c r="J15" s="35">
        <v>1894295.05</v>
      </c>
      <c r="K15" s="35">
        <v>5945597.1399999997</v>
      </c>
    </row>
    <row r="16" spans="1:11" ht="15" customHeight="1" x14ac:dyDescent="0.25">
      <c r="A16" s="34">
        <v>12</v>
      </c>
      <c r="B16" s="34" t="s">
        <v>150</v>
      </c>
      <c r="C16" s="35">
        <v>78023457.159999996</v>
      </c>
      <c r="D16" s="35">
        <v>3642101.75</v>
      </c>
      <c r="E16" s="35">
        <v>0</v>
      </c>
      <c r="F16" s="35">
        <v>19656717.460000001</v>
      </c>
      <c r="G16" s="35">
        <v>0</v>
      </c>
      <c r="H16" s="35">
        <v>469841</v>
      </c>
      <c r="I16" s="35">
        <v>350003.68</v>
      </c>
      <c r="J16" s="35">
        <v>246024.09</v>
      </c>
      <c r="K16" s="35">
        <v>102388145.14</v>
      </c>
    </row>
    <row r="17" spans="1:11" ht="15" customHeight="1" x14ac:dyDescent="0.25">
      <c r="A17" s="34">
        <v>13</v>
      </c>
      <c r="B17" s="34" t="s">
        <v>151</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x14ac:dyDescent="0.25">
      <c r="A18" s="33" t="s">
        <v>138</v>
      </c>
      <c r="B18" s="33"/>
      <c r="C18" s="33"/>
      <c r="D18" s="33"/>
      <c r="E18" s="33"/>
      <c r="F18" s="33"/>
      <c r="G18" s="33"/>
      <c r="H18" s="33"/>
      <c r="I18" s="33"/>
      <c r="J18" s="33"/>
      <c r="K18" s="33"/>
    </row>
    <row r="19" spans="1:11" ht="15" customHeight="1" x14ac:dyDescent="0.3">
      <c r="A19" s="36" t="s">
        <v>152</v>
      </c>
      <c r="B19" s="36"/>
      <c r="C19" s="36"/>
      <c r="D19" s="36"/>
      <c r="E19" s="36"/>
      <c r="F19" s="36"/>
      <c r="G19" s="36"/>
      <c r="H19" s="36"/>
      <c r="I19" s="36"/>
      <c r="J19" s="36"/>
      <c r="K19" s="36"/>
    </row>
    <row r="20" spans="1:11" ht="15" customHeight="1" x14ac:dyDescent="0.25">
      <c r="A20" s="33" t="s">
        <v>138</v>
      </c>
      <c r="B20" s="33"/>
      <c r="C20" s="33"/>
      <c r="D20" s="33"/>
      <c r="E20" s="33"/>
      <c r="F20" s="33"/>
      <c r="G20" s="33"/>
      <c r="H20" s="33"/>
      <c r="I20" s="33"/>
      <c r="J20" s="33"/>
      <c r="K20" s="33"/>
    </row>
    <row r="21" spans="1:11" ht="15" customHeight="1" x14ac:dyDescent="0.3">
      <c r="A21" s="31" t="s">
        <v>127</v>
      </c>
      <c r="B21" s="31" t="s">
        <v>128</v>
      </c>
      <c r="C21" s="32" t="s">
        <v>153</v>
      </c>
      <c r="D21" s="32" t="s">
        <v>154</v>
      </c>
      <c r="E21" s="32" t="s">
        <v>155</v>
      </c>
      <c r="F21" s="32" t="s">
        <v>156</v>
      </c>
      <c r="G21" s="32" t="s">
        <v>157</v>
      </c>
      <c r="H21" s="32" t="s">
        <v>158</v>
      </c>
      <c r="I21" s="32" t="s">
        <v>159</v>
      </c>
      <c r="J21" s="32" t="s">
        <v>160</v>
      </c>
      <c r="K21" s="32" t="s">
        <v>161</v>
      </c>
    </row>
    <row r="22" spans="1:11" ht="15" customHeight="1" x14ac:dyDescent="0.25">
      <c r="A22" s="33" t="s">
        <v>138</v>
      </c>
      <c r="B22" s="33"/>
      <c r="C22" s="33"/>
      <c r="D22" s="33"/>
      <c r="E22" s="33"/>
      <c r="F22" s="33"/>
      <c r="G22" s="33"/>
      <c r="H22" s="33"/>
      <c r="I22" s="33"/>
      <c r="J22" s="33"/>
      <c r="K22" s="33"/>
    </row>
    <row r="23" spans="1:11" ht="15" customHeight="1" x14ac:dyDescent="0.25">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x14ac:dyDescent="0.25">
      <c r="A24" s="34">
        <v>2</v>
      </c>
      <c r="B24" s="34" t="s">
        <v>139</v>
      </c>
      <c r="C24" s="35">
        <v>10324</v>
      </c>
      <c r="D24" s="35">
        <v>12238984</v>
      </c>
      <c r="E24" s="35">
        <v>3352066.04</v>
      </c>
      <c r="F24" s="35">
        <v>49361466.770000003</v>
      </c>
      <c r="G24" s="35">
        <v>14977587.99</v>
      </c>
      <c r="H24" s="35">
        <v>0</v>
      </c>
      <c r="I24" s="35">
        <v>3186689.16</v>
      </c>
      <c r="J24" s="35">
        <v>211329.99</v>
      </c>
      <c r="K24" s="35">
        <v>71089139.950000003</v>
      </c>
    </row>
    <row r="25" spans="1:11" ht="15" customHeight="1" x14ac:dyDescent="0.25">
      <c r="A25" s="34">
        <v>3</v>
      </c>
      <c r="B25" s="34" t="s">
        <v>140</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x14ac:dyDescent="0.25">
      <c r="A26" s="34"/>
      <c r="B26" s="34" t="s">
        <v>141</v>
      </c>
      <c r="C26" s="35">
        <v>4704</v>
      </c>
      <c r="D26" s="35">
        <v>8930434</v>
      </c>
      <c r="E26" s="35">
        <v>26180158.879999999</v>
      </c>
      <c r="F26" s="35">
        <v>41354591.560000002</v>
      </c>
      <c r="G26" s="35">
        <v>10417808.65</v>
      </c>
      <c r="H26" s="35">
        <v>0</v>
      </c>
      <c r="I26" s="35">
        <v>0</v>
      </c>
      <c r="J26" s="35">
        <v>70898.070000000007</v>
      </c>
      <c r="K26" s="35">
        <v>78023457.159999996</v>
      </c>
    </row>
    <row r="27" spans="1:11" ht="15" customHeight="1" x14ac:dyDescent="0.25">
      <c r="A27" s="34"/>
      <c r="B27" s="34" t="s">
        <v>142</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x14ac:dyDescent="0.25">
      <c r="A28" s="34">
        <v>4</v>
      </c>
      <c r="B28" s="34" t="s">
        <v>143</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x14ac:dyDescent="0.25">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x14ac:dyDescent="0.25">
      <c r="A30" s="34">
        <v>6</v>
      </c>
      <c r="B30" s="34" t="s">
        <v>144</v>
      </c>
      <c r="C30" s="35">
        <v>4333</v>
      </c>
      <c r="D30" s="35">
        <v>15223858</v>
      </c>
      <c r="E30" s="35">
        <v>212629.18</v>
      </c>
      <c r="F30" s="35">
        <v>71319701.260000005</v>
      </c>
      <c r="G30" s="35">
        <v>20672610.43</v>
      </c>
      <c r="H30" s="35">
        <v>0</v>
      </c>
      <c r="I30" s="35">
        <v>303088.92</v>
      </c>
      <c r="J30" s="35">
        <v>580739.06999999995</v>
      </c>
      <c r="K30" s="35">
        <v>93088768.859999999</v>
      </c>
    </row>
    <row r="31" spans="1:11" ht="15" customHeight="1" x14ac:dyDescent="0.25">
      <c r="A31" s="34">
        <v>7</v>
      </c>
      <c r="B31" s="34" t="s">
        <v>145</v>
      </c>
      <c r="C31" s="35">
        <v>75006</v>
      </c>
      <c r="D31" s="35">
        <v>254352</v>
      </c>
      <c r="E31" s="35">
        <v>0</v>
      </c>
      <c r="F31" s="35">
        <v>0</v>
      </c>
      <c r="G31" s="35">
        <v>0</v>
      </c>
      <c r="H31" s="35">
        <v>0</v>
      </c>
      <c r="I31" s="35">
        <v>0</v>
      </c>
      <c r="J31" s="35">
        <v>2188369.91</v>
      </c>
      <c r="K31" s="35">
        <v>2188369.91</v>
      </c>
    </row>
    <row r="32" spans="1:11" ht="15" customHeight="1" x14ac:dyDescent="0.25">
      <c r="A32" s="34">
        <v>8</v>
      </c>
      <c r="B32" s="34" t="s">
        <v>146</v>
      </c>
      <c r="C32" s="35">
        <v>2231</v>
      </c>
      <c r="D32" s="35">
        <v>0</v>
      </c>
      <c r="E32" s="35">
        <v>1316135.1299999999</v>
      </c>
      <c r="F32" s="35">
        <v>5130</v>
      </c>
      <c r="G32" s="35">
        <v>0</v>
      </c>
      <c r="H32" s="35">
        <v>0</v>
      </c>
      <c r="I32" s="35">
        <v>0</v>
      </c>
      <c r="J32" s="35">
        <v>25485.9</v>
      </c>
      <c r="K32" s="35">
        <v>1346751.03</v>
      </c>
    </row>
    <row r="33" spans="1:11" ht="15" customHeight="1" x14ac:dyDescent="0.25">
      <c r="A33" s="34">
        <v>9</v>
      </c>
      <c r="B33" s="34" t="s">
        <v>147</v>
      </c>
      <c r="C33" s="35">
        <v>255</v>
      </c>
      <c r="D33" s="35">
        <v>740096</v>
      </c>
      <c r="E33" s="35">
        <v>0</v>
      </c>
      <c r="F33" s="35">
        <v>0</v>
      </c>
      <c r="G33" s="35">
        <v>0</v>
      </c>
      <c r="H33" s="35">
        <v>0</v>
      </c>
      <c r="I33" s="35">
        <v>0</v>
      </c>
      <c r="J33" s="35">
        <v>0</v>
      </c>
      <c r="K33" s="35">
        <v>0</v>
      </c>
    </row>
    <row r="34" spans="1:11" ht="15" customHeight="1" x14ac:dyDescent="0.25">
      <c r="A34" s="34">
        <v>10</v>
      </c>
      <c r="B34" s="34" t="s">
        <v>148</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x14ac:dyDescent="0.25">
      <c r="A35" s="34">
        <v>11</v>
      </c>
      <c r="B35" s="34" t="s">
        <v>162</v>
      </c>
      <c r="C35" s="35">
        <v>77237</v>
      </c>
      <c r="D35" s="35">
        <v>254352</v>
      </c>
      <c r="E35" s="35">
        <v>1316135.1299999999</v>
      </c>
      <c r="F35" s="35">
        <v>5130</v>
      </c>
      <c r="G35" s="35">
        <v>0</v>
      </c>
      <c r="H35" s="35">
        <v>0</v>
      </c>
      <c r="I35" s="35">
        <v>0</v>
      </c>
      <c r="J35" s="35">
        <v>2213855.81</v>
      </c>
      <c r="K35" s="35">
        <v>3535120.94</v>
      </c>
    </row>
    <row r="36" spans="1:11" ht="15" customHeight="1" x14ac:dyDescent="0.25">
      <c r="A36" s="34">
        <v>12</v>
      </c>
      <c r="B36" s="34" t="s">
        <v>150</v>
      </c>
      <c r="C36" s="35">
        <v>4959</v>
      </c>
      <c r="D36" s="35">
        <v>9670530</v>
      </c>
      <c r="E36" s="35">
        <v>26180158.879999999</v>
      </c>
      <c r="F36" s="35">
        <v>41354591.560000002</v>
      </c>
      <c r="G36" s="35">
        <v>10417808.65</v>
      </c>
      <c r="H36" s="35">
        <v>0</v>
      </c>
      <c r="I36" s="35">
        <v>0</v>
      </c>
      <c r="J36" s="35">
        <v>70898.070000000007</v>
      </c>
      <c r="K36" s="35">
        <v>78023457.159999996</v>
      </c>
    </row>
    <row r="37" spans="1:11" ht="15" customHeight="1" x14ac:dyDescent="0.25">
      <c r="A37" s="34">
        <v>13</v>
      </c>
      <c r="B37" s="34" t="s">
        <v>151</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x14ac:dyDescent="0.25">
      <c r="A38" s="33" t="s">
        <v>138</v>
      </c>
      <c r="B38" s="33"/>
      <c r="C38" s="33"/>
      <c r="D38" s="33"/>
      <c r="E38" s="33"/>
      <c r="F38" s="33"/>
      <c r="G38" s="33"/>
      <c r="H38" s="33"/>
      <c r="I38" s="33"/>
      <c r="J38" s="33"/>
      <c r="K38" s="33"/>
    </row>
    <row r="39" spans="1:11" ht="15" customHeight="1" x14ac:dyDescent="0.2">
      <c r="A39" s="37"/>
      <c r="B39" s="37"/>
      <c r="C39" s="37"/>
      <c r="D39" s="37"/>
      <c r="E39" s="37"/>
      <c r="F39" s="37"/>
      <c r="G39" s="37"/>
      <c r="H39" s="37"/>
      <c r="I39" s="37"/>
      <c r="J39" s="37"/>
      <c r="K39" s="37"/>
    </row>
    <row r="40" spans="1:11" ht="15" customHeight="1" x14ac:dyDescent="0.2">
      <c r="A40" s="37"/>
      <c r="B40" s="37"/>
      <c r="C40" s="37"/>
      <c r="D40" s="37"/>
      <c r="E40" s="37"/>
      <c r="F40" s="37"/>
      <c r="G40" s="37"/>
      <c r="H40" s="37"/>
      <c r="I40" s="37"/>
      <c r="J40" s="37"/>
      <c r="K40" s="37"/>
    </row>
    <row r="41" spans="1:11" ht="15" customHeight="1" x14ac:dyDescent="0.25">
      <c r="A41" s="33" t="s">
        <v>163</v>
      </c>
      <c r="B41" s="33"/>
      <c r="C41" s="33"/>
      <c r="D41" s="33"/>
      <c r="E41" s="33"/>
      <c r="F41" s="33"/>
      <c r="G41" s="33"/>
      <c r="H41" s="33"/>
      <c r="I41" s="33"/>
      <c r="J41" s="33"/>
      <c r="K41" s="33"/>
    </row>
    <row r="42" spans="1:11" ht="15" customHeight="1" x14ac:dyDescent="0.3">
      <c r="A42" s="36" t="s">
        <v>164</v>
      </c>
      <c r="B42" s="36"/>
      <c r="C42" s="36"/>
      <c r="D42" s="36"/>
      <c r="E42" s="36" t="s">
        <v>165</v>
      </c>
      <c r="F42" s="36"/>
      <c r="G42" s="36"/>
      <c r="H42" s="36"/>
      <c r="I42" s="36" t="s">
        <v>166</v>
      </c>
      <c r="J42" s="36"/>
      <c r="K42" s="36"/>
    </row>
    <row r="43" spans="1:11" ht="15" customHeight="1" x14ac:dyDescent="0.3">
      <c r="A43" s="36" t="s">
        <v>167</v>
      </c>
      <c r="B43" s="36"/>
      <c r="C43" s="36" t="s">
        <v>168</v>
      </c>
      <c r="D43" s="36"/>
      <c r="E43" s="36"/>
      <c r="F43" s="36" t="s">
        <v>169</v>
      </c>
      <c r="G43" s="36"/>
      <c r="H43" s="36"/>
      <c r="I43" s="36" t="s">
        <v>170</v>
      </c>
      <c r="J43" s="36"/>
      <c r="K43" s="36"/>
    </row>
    <row r="44" spans="1:11" ht="15" customHeight="1" x14ac:dyDescent="0.25">
      <c r="A44" s="33" t="s">
        <v>138</v>
      </c>
      <c r="B44" s="33"/>
      <c r="C44" s="33"/>
      <c r="D44" s="33"/>
      <c r="E44" s="33"/>
      <c r="F44" s="33"/>
      <c r="G44" s="33"/>
      <c r="H44" s="33"/>
      <c r="I44" s="33"/>
      <c r="J44" s="33"/>
      <c r="K44" s="33"/>
    </row>
    <row r="45" spans="1:11" ht="15" customHeight="1" x14ac:dyDescent="0.3">
      <c r="A45" s="31" t="s">
        <v>127</v>
      </c>
      <c r="B45" s="31" t="s">
        <v>128</v>
      </c>
      <c r="C45" s="32" t="s">
        <v>153</v>
      </c>
      <c r="D45" s="32" t="s">
        <v>154</v>
      </c>
      <c r="E45" s="32" t="s">
        <v>171</v>
      </c>
      <c r="F45" s="32" t="s">
        <v>137</v>
      </c>
      <c r="G45" s="32" t="s">
        <v>172</v>
      </c>
      <c r="H45" s="32" t="s">
        <v>173</v>
      </c>
      <c r="I45" s="32" t="s">
        <v>174</v>
      </c>
      <c r="J45" s="32" t="s">
        <v>175</v>
      </c>
      <c r="K45" s="32" t="s">
        <v>176</v>
      </c>
    </row>
    <row r="46" spans="1:11" ht="15" customHeight="1" x14ac:dyDescent="0.25">
      <c r="A46" s="33" t="s">
        <v>138</v>
      </c>
      <c r="B46" s="33"/>
      <c r="C46" s="33"/>
      <c r="D46" s="33"/>
      <c r="E46" s="33"/>
      <c r="F46" s="33"/>
      <c r="G46" s="33"/>
      <c r="H46" s="33"/>
      <c r="I46" s="33"/>
      <c r="J46" s="33"/>
      <c r="K46" s="33"/>
    </row>
    <row r="47" spans="1:11" ht="15" customHeight="1" x14ac:dyDescent="0.25">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x14ac:dyDescent="0.25">
      <c r="A48" s="34">
        <v>2</v>
      </c>
      <c r="B48" s="34" t="s">
        <v>139</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x14ac:dyDescent="0.25">
      <c r="A49" s="34">
        <v>3</v>
      </c>
      <c r="B49" s="34" t="s">
        <v>140</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x14ac:dyDescent="0.25">
      <c r="A50" s="34"/>
      <c r="B50" s="34" t="s">
        <v>141</v>
      </c>
      <c r="C50" s="35">
        <v>6576</v>
      </c>
      <c r="D50" s="35">
        <v>8930434</v>
      </c>
      <c r="E50" s="35">
        <v>23443054.57</v>
      </c>
      <c r="F50" s="35">
        <v>98314728.010000005</v>
      </c>
      <c r="G50" s="35">
        <v>91619956.280000001</v>
      </c>
      <c r="H50" s="35">
        <v>4758739.3</v>
      </c>
      <c r="I50" s="35">
        <v>0</v>
      </c>
      <c r="J50" s="35">
        <v>0</v>
      </c>
      <c r="K50" s="35">
        <v>25379087</v>
      </c>
    </row>
    <row r="51" spans="1:11" ht="15" customHeight="1" x14ac:dyDescent="0.25">
      <c r="A51" s="34"/>
      <c r="B51" s="34" t="s">
        <v>142</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x14ac:dyDescent="0.25">
      <c r="A52" s="34">
        <v>4</v>
      </c>
      <c r="B52" s="34" t="s">
        <v>143</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x14ac:dyDescent="0.25">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x14ac:dyDescent="0.25">
      <c r="A54" s="34">
        <v>6</v>
      </c>
      <c r="B54" s="34" t="s">
        <v>144</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x14ac:dyDescent="0.25">
      <c r="A55" s="34">
        <v>7</v>
      </c>
      <c r="B55" s="34" t="s">
        <v>145</v>
      </c>
      <c r="C55" s="35">
        <v>135936</v>
      </c>
      <c r="D55" s="35">
        <v>254352</v>
      </c>
      <c r="E55" s="35">
        <v>282473331.19</v>
      </c>
      <c r="F55" s="35">
        <v>4556484.72</v>
      </c>
      <c r="G55" s="35">
        <v>9439530.5</v>
      </c>
      <c r="H55" s="35">
        <v>2520494.13</v>
      </c>
      <c r="I55" s="35">
        <v>19784981.780000001</v>
      </c>
      <c r="J55" s="35">
        <v>0</v>
      </c>
      <c r="K55" s="35">
        <v>294854773.06</v>
      </c>
    </row>
    <row r="56" spans="1:11" ht="15" customHeight="1" x14ac:dyDescent="0.25">
      <c r="A56" s="34">
        <v>8</v>
      </c>
      <c r="B56" s="34" t="s">
        <v>146</v>
      </c>
      <c r="C56" s="35">
        <v>4324</v>
      </c>
      <c r="D56" s="35">
        <v>0</v>
      </c>
      <c r="E56" s="35">
        <v>1332331.42</v>
      </c>
      <c r="F56" s="35">
        <v>1389112.42</v>
      </c>
      <c r="G56" s="35">
        <v>567985.43999999994</v>
      </c>
      <c r="H56" s="35">
        <v>568145.06000000006</v>
      </c>
      <c r="I56" s="35">
        <v>-10650.08</v>
      </c>
      <c r="J56" s="35">
        <v>0</v>
      </c>
      <c r="K56" s="35">
        <v>1574663.26</v>
      </c>
    </row>
    <row r="57" spans="1:11" ht="15" customHeight="1" x14ac:dyDescent="0.25">
      <c r="A57" s="34">
        <v>9</v>
      </c>
      <c r="B57" s="34" t="s">
        <v>147</v>
      </c>
      <c r="C57" s="35">
        <v>2216</v>
      </c>
      <c r="D57" s="35">
        <v>740096</v>
      </c>
      <c r="E57" s="35">
        <v>53130210.409999996</v>
      </c>
      <c r="F57" s="35">
        <v>4073417.13</v>
      </c>
      <c r="G57" s="35">
        <v>3613576.49</v>
      </c>
      <c r="H57" s="35">
        <v>-29470.62</v>
      </c>
      <c r="I57" s="35">
        <v>0</v>
      </c>
      <c r="J57" s="35">
        <v>0</v>
      </c>
      <c r="K57" s="35">
        <v>53619521.670000002</v>
      </c>
    </row>
    <row r="58" spans="1:11" ht="15" customHeight="1" x14ac:dyDescent="0.25">
      <c r="A58" s="34">
        <v>10</v>
      </c>
      <c r="B58" s="34" t="s">
        <v>177</v>
      </c>
      <c r="C58" s="35">
        <v>0</v>
      </c>
      <c r="D58" s="35">
        <v>0</v>
      </c>
      <c r="E58" s="35">
        <v>-747024.08</v>
      </c>
      <c r="F58" s="35">
        <v>0</v>
      </c>
      <c r="G58" s="35">
        <v>806193.65</v>
      </c>
      <c r="H58" s="35">
        <v>-910101.61</v>
      </c>
      <c r="I58" s="35">
        <v>0</v>
      </c>
      <c r="J58" s="35">
        <v>0</v>
      </c>
      <c r="K58" s="35">
        <v>-643116.12</v>
      </c>
    </row>
    <row r="59" spans="1:11" ht="15" customHeight="1" x14ac:dyDescent="0.25">
      <c r="A59" s="34">
        <v>11</v>
      </c>
      <c r="B59" s="34" t="s">
        <v>178</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x14ac:dyDescent="0.25">
      <c r="A60" s="34">
        <v>12</v>
      </c>
      <c r="B60" s="34" t="s">
        <v>162</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x14ac:dyDescent="0.25">
      <c r="A61" s="34">
        <v>13</v>
      </c>
      <c r="B61" s="34" t="s">
        <v>150</v>
      </c>
      <c r="C61" s="35">
        <v>8792</v>
      </c>
      <c r="D61" s="35">
        <v>9670530</v>
      </c>
      <c r="E61" s="35">
        <v>76573264.980000004</v>
      </c>
      <c r="F61" s="35">
        <v>102388145.14</v>
      </c>
      <c r="G61" s="35">
        <v>95233532.769999996</v>
      </c>
      <c r="H61" s="35">
        <v>4729268.68</v>
      </c>
      <c r="I61" s="35">
        <v>0</v>
      </c>
      <c r="J61" s="35">
        <v>0</v>
      </c>
      <c r="K61" s="35">
        <v>78998608.670000002</v>
      </c>
    </row>
    <row r="62" spans="1:11" ht="15" customHeight="1" x14ac:dyDescent="0.25">
      <c r="A62" s="34">
        <v>14</v>
      </c>
      <c r="B62" s="34" t="s">
        <v>151</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x14ac:dyDescent="0.25">
      <c r="A63" s="33" t="s">
        <v>138</v>
      </c>
      <c r="B63" s="33"/>
      <c r="C63" s="33"/>
      <c r="D63" s="33"/>
      <c r="E63" s="33"/>
      <c r="F63" s="33"/>
      <c r="G63" s="33"/>
      <c r="H63" s="33"/>
      <c r="I63" s="33"/>
      <c r="J63" s="33"/>
      <c r="K63" s="33"/>
    </row>
    <row r="64" spans="1:11" ht="15" customHeight="1" x14ac:dyDescent="0.25">
      <c r="A64" s="33" t="s">
        <v>179</v>
      </c>
      <c r="B64" s="33"/>
      <c r="C64" s="33"/>
      <c r="D64" s="33"/>
      <c r="E64" s="33"/>
      <c r="F64" s="33"/>
      <c r="G64" s="33"/>
      <c r="H64" s="33"/>
      <c r="I64" s="33"/>
      <c r="J64" s="33"/>
      <c r="K64" s="33"/>
    </row>
    <row r="65" spans="1:11" ht="15" customHeight="1" x14ac:dyDescent="0.25">
      <c r="A65" s="33" t="s">
        <v>138</v>
      </c>
      <c r="B65" s="33"/>
      <c r="C65" s="33"/>
      <c r="D65" s="33"/>
      <c r="E65" s="33"/>
      <c r="F65" s="33"/>
      <c r="G65" s="33"/>
      <c r="H65" s="33"/>
      <c r="I65" s="33"/>
      <c r="J65" s="33"/>
      <c r="K65" s="33"/>
    </row>
    <row r="66" spans="1:11" ht="15" customHeight="1" x14ac:dyDescent="0.3">
      <c r="A66" s="31" t="s">
        <v>127</v>
      </c>
      <c r="B66" s="31" t="s">
        <v>128</v>
      </c>
      <c r="C66" s="32" t="s">
        <v>177</v>
      </c>
      <c r="D66" s="32" t="s">
        <v>180</v>
      </c>
      <c r="E66" s="32" t="s">
        <v>181</v>
      </c>
      <c r="F66" s="32" t="s">
        <v>182</v>
      </c>
      <c r="G66" s="32" t="s">
        <v>183</v>
      </c>
      <c r="H66" s="32" t="s">
        <v>184</v>
      </c>
      <c r="I66" s="32" t="s">
        <v>185</v>
      </c>
      <c r="J66" s="32" t="s">
        <v>186</v>
      </c>
      <c r="K66" s="35"/>
    </row>
    <row r="67" spans="1:11" ht="15" customHeight="1" x14ac:dyDescent="0.3">
      <c r="A67" s="34"/>
      <c r="B67" s="34"/>
      <c r="C67" s="32" t="s">
        <v>187</v>
      </c>
      <c r="D67" s="32" t="s">
        <v>188</v>
      </c>
      <c r="E67" s="32" t="s">
        <v>189</v>
      </c>
      <c r="F67" s="32" t="s">
        <v>190</v>
      </c>
      <c r="G67" s="32" t="s">
        <v>191</v>
      </c>
      <c r="H67" s="32" t="s">
        <v>161</v>
      </c>
      <c r="I67" s="32" t="s">
        <v>192</v>
      </c>
      <c r="J67" s="32" t="s">
        <v>193</v>
      </c>
      <c r="K67" s="32" t="s">
        <v>142</v>
      </c>
    </row>
    <row r="68" spans="1:11" ht="15" customHeight="1" x14ac:dyDescent="0.25">
      <c r="A68" s="33" t="s">
        <v>138</v>
      </c>
      <c r="B68" s="33"/>
      <c r="C68" s="33"/>
      <c r="D68" s="33"/>
      <c r="E68" s="33"/>
      <c r="F68" s="33"/>
      <c r="G68" s="33"/>
      <c r="H68" s="33"/>
      <c r="I68" s="33"/>
      <c r="J68" s="33"/>
      <c r="K68" s="33"/>
    </row>
    <row r="69" spans="1:11" ht="15" customHeight="1" x14ac:dyDescent="0.25">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x14ac:dyDescent="0.25">
      <c r="A70" s="34">
        <v>2</v>
      </c>
      <c r="B70" s="34" t="s">
        <v>139</v>
      </c>
      <c r="C70" s="35">
        <v>510</v>
      </c>
      <c r="D70" s="35">
        <v>3998473.44</v>
      </c>
      <c r="E70" s="35">
        <v>2756635.8</v>
      </c>
      <c r="F70" s="35">
        <v>0</v>
      </c>
      <c r="G70" s="35">
        <v>1144315.07</v>
      </c>
      <c r="H70" s="35">
        <v>7701400.0800000001</v>
      </c>
      <c r="I70" s="35">
        <v>0</v>
      </c>
      <c r="J70" s="35">
        <v>29930.87</v>
      </c>
      <c r="K70" s="35">
        <v>15631265.26</v>
      </c>
    </row>
    <row r="71" spans="1:11" ht="15" customHeight="1" x14ac:dyDescent="0.25">
      <c r="A71" s="34">
        <v>3</v>
      </c>
      <c r="B71" s="34" t="s">
        <v>140</v>
      </c>
      <c r="C71" s="35">
        <v>213935.94</v>
      </c>
      <c r="D71" s="35">
        <v>169089710.22999999</v>
      </c>
      <c r="E71" s="35">
        <v>70601060.400000006</v>
      </c>
      <c r="F71" s="35">
        <v>120635842.39</v>
      </c>
      <c r="G71" s="35">
        <v>11334100.140000001</v>
      </c>
      <c r="H71" s="35">
        <v>0</v>
      </c>
      <c r="I71" s="35">
        <v>0</v>
      </c>
      <c r="J71" s="35">
        <v>0</v>
      </c>
      <c r="K71" s="35">
        <v>371874649.10000002</v>
      </c>
    </row>
    <row r="72" spans="1:11" ht="15" customHeight="1" x14ac:dyDescent="0.25">
      <c r="A72" s="34"/>
      <c r="B72" s="34" t="s">
        <v>141</v>
      </c>
      <c r="C72" s="35"/>
      <c r="D72" s="35">
        <v>1889298.78</v>
      </c>
      <c r="E72" s="35">
        <v>2864053.84</v>
      </c>
      <c r="F72" s="35">
        <v>5386.68</v>
      </c>
      <c r="G72" s="35"/>
      <c r="H72" s="35"/>
      <c r="I72" s="35"/>
      <c r="J72" s="35"/>
      <c r="K72" s="35">
        <v>4758739.3</v>
      </c>
    </row>
    <row r="73" spans="1:11" ht="15" customHeight="1" x14ac:dyDescent="0.25">
      <c r="A73" s="34"/>
      <c r="B73" s="34" t="s">
        <v>142</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x14ac:dyDescent="0.25">
      <c r="A74" s="34">
        <v>4</v>
      </c>
      <c r="B74" s="34" t="s">
        <v>143</v>
      </c>
      <c r="C74" s="35">
        <v>0</v>
      </c>
      <c r="D74" s="35">
        <v>11034658.880000001</v>
      </c>
      <c r="E74" s="35">
        <v>4158318.73</v>
      </c>
      <c r="F74" s="35">
        <v>4259002.55</v>
      </c>
      <c r="G74" s="35">
        <v>2660400.7999999998</v>
      </c>
      <c r="H74" s="35">
        <v>130641291.38</v>
      </c>
      <c r="I74" s="35">
        <v>0</v>
      </c>
      <c r="J74" s="35">
        <v>0</v>
      </c>
      <c r="K74" s="35">
        <v>152753672.34</v>
      </c>
    </row>
    <row r="75" spans="1:11" ht="15" customHeight="1" x14ac:dyDescent="0.25">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x14ac:dyDescent="0.25">
      <c r="A76" s="34">
        <v>6</v>
      </c>
      <c r="B76" s="34" t="s">
        <v>144</v>
      </c>
      <c r="C76" s="35">
        <v>14815.46</v>
      </c>
      <c r="D76" s="35">
        <v>14875892.949999999</v>
      </c>
      <c r="E76" s="35">
        <v>1945850.05</v>
      </c>
      <c r="F76" s="35">
        <v>-36525.760000000002</v>
      </c>
      <c r="G76" s="35">
        <v>141762.89000000001</v>
      </c>
      <c r="H76" s="35">
        <v>0</v>
      </c>
      <c r="I76" s="35">
        <v>0</v>
      </c>
      <c r="J76" s="35">
        <v>0</v>
      </c>
      <c r="K76" s="35">
        <v>16941795.59</v>
      </c>
    </row>
    <row r="77" spans="1:11" ht="15" customHeight="1" x14ac:dyDescent="0.25">
      <c r="A77" s="34">
        <v>7</v>
      </c>
      <c r="B77" s="34" t="s">
        <v>145</v>
      </c>
      <c r="C77" s="35">
        <v>0</v>
      </c>
      <c r="D77" s="35">
        <v>1409218.22</v>
      </c>
      <c r="E77" s="35">
        <v>1097712.6200000001</v>
      </c>
      <c r="F77" s="35">
        <v>1805.77</v>
      </c>
      <c r="G77" s="35">
        <v>0</v>
      </c>
      <c r="H77" s="35">
        <v>658.4</v>
      </c>
      <c r="I77" s="35">
        <v>0</v>
      </c>
      <c r="J77" s="35">
        <v>11099.12</v>
      </c>
      <c r="K77" s="35">
        <v>2520494.13</v>
      </c>
    </row>
    <row r="78" spans="1:11" ht="15" customHeight="1" x14ac:dyDescent="0.25">
      <c r="A78" s="34">
        <v>8</v>
      </c>
      <c r="B78" s="34" t="s">
        <v>146</v>
      </c>
      <c r="C78" s="35">
        <v>0</v>
      </c>
      <c r="D78" s="35">
        <v>1704.02</v>
      </c>
      <c r="E78" s="35">
        <v>549022.04</v>
      </c>
      <c r="F78" s="35">
        <v>17419</v>
      </c>
      <c r="G78" s="35">
        <v>0</v>
      </c>
      <c r="H78" s="35">
        <v>0</v>
      </c>
      <c r="I78" s="35">
        <v>0</v>
      </c>
      <c r="J78" s="35">
        <v>0</v>
      </c>
      <c r="K78" s="35">
        <v>568145.06000000006</v>
      </c>
    </row>
    <row r="79" spans="1:11" ht="15" customHeight="1" x14ac:dyDescent="0.25">
      <c r="A79" s="34">
        <v>9</v>
      </c>
      <c r="B79" s="34" t="s">
        <v>147</v>
      </c>
      <c r="C79" s="35"/>
      <c r="D79" s="35">
        <v>4579.8</v>
      </c>
      <c r="E79" s="35">
        <v>-34050.42</v>
      </c>
      <c r="F79" s="35">
        <v>0</v>
      </c>
      <c r="G79" s="35"/>
      <c r="H79" s="35"/>
      <c r="I79" s="35"/>
      <c r="J79" s="35"/>
      <c r="K79" s="35">
        <v>-29470.62</v>
      </c>
    </row>
    <row r="80" spans="1:11" ht="15" customHeight="1" x14ac:dyDescent="0.25">
      <c r="A80" s="34">
        <v>10</v>
      </c>
      <c r="B80" s="34" t="s">
        <v>177</v>
      </c>
      <c r="C80" s="35">
        <v>-910101.61</v>
      </c>
      <c r="D80" s="35">
        <v>0</v>
      </c>
      <c r="E80" s="35">
        <v>0</v>
      </c>
      <c r="F80" s="35">
        <v>0</v>
      </c>
      <c r="G80" s="35">
        <v>0</v>
      </c>
      <c r="H80" s="35">
        <v>0</v>
      </c>
      <c r="I80" s="35">
        <v>0</v>
      </c>
      <c r="J80" s="35">
        <v>0</v>
      </c>
      <c r="K80" s="35">
        <v>-910101.61</v>
      </c>
    </row>
    <row r="81" spans="1:13" ht="15" customHeight="1" x14ac:dyDescent="0.25">
      <c r="A81" s="34">
        <v>11</v>
      </c>
      <c r="B81" s="34" t="s">
        <v>148</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x14ac:dyDescent="0.25">
      <c r="A82" s="34">
        <v>12</v>
      </c>
      <c r="B82" s="34" t="s">
        <v>162</v>
      </c>
      <c r="C82" s="35">
        <v>0</v>
      </c>
      <c r="D82" s="35">
        <v>1410922.24</v>
      </c>
      <c r="E82" s="35">
        <v>1646734.66</v>
      </c>
      <c r="F82" s="35">
        <v>19224.77</v>
      </c>
      <c r="G82" s="35">
        <v>0</v>
      </c>
      <c r="H82" s="35">
        <v>658.4</v>
      </c>
      <c r="I82" s="35">
        <v>0</v>
      </c>
      <c r="J82" s="35">
        <v>11099.12</v>
      </c>
      <c r="K82" s="35">
        <v>3088639.19</v>
      </c>
    </row>
    <row r="83" spans="1:13" ht="15" customHeight="1" x14ac:dyDescent="0.25">
      <c r="A83" s="34">
        <v>13</v>
      </c>
      <c r="B83" s="34" t="s">
        <v>150</v>
      </c>
      <c r="C83" s="35">
        <v>0</v>
      </c>
      <c r="D83" s="35">
        <v>1893878.58</v>
      </c>
      <c r="E83" s="35">
        <v>2830003.42</v>
      </c>
      <c r="F83" s="35">
        <v>5386.68</v>
      </c>
      <c r="G83" s="35">
        <v>0</v>
      </c>
      <c r="H83" s="35">
        <v>0</v>
      </c>
      <c r="I83" s="35">
        <v>0</v>
      </c>
      <c r="J83" s="35">
        <v>0</v>
      </c>
      <c r="K83" s="35">
        <v>4729268.68</v>
      </c>
    </row>
    <row r="84" spans="1:13" ht="15" customHeight="1" x14ac:dyDescent="0.25">
      <c r="A84" s="34">
        <v>14</v>
      </c>
      <c r="B84" s="34" t="s">
        <v>151</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x14ac:dyDescent="0.25">
      <c r="A85" s="33" t="s">
        <v>138</v>
      </c>
      <c r="B85" s="33"/>
      <c r="C85" s="33"/>
      <c r="D85" s="33"/>
      <c r="E85" s="33"/>
      <c r="F85" s="33"/>
      <c r="G85" s="33"/>
      <c r="H85" s="33"/>
      <c r="I85" s="33"/>
      <c r="J85" s="33"/>
      <c r="K85" s="33"/>
    </row>
    <row r="93" spans="1:13" ht="15" customHeight="1" x14ac:dyDescent="0.25">
      <c r="B93" s="38" t="s">
        <v>194</v>
      </c>
      <c r="C93" s="38"/>
      <c r="D93" s="38"/>
      <c r="E93" s="38"/>
      <c r="F93" s="38"/>
    </row>
    <row r="94" spans="1:13" ht="15" customHeight="1" x14ac:dyDescent="0.25">
      <c r="B94" s="39"/>
      <c r="C94" s="39"/>
      <c r="D94" s="39"/>
      <c r="E94" s="39"/>
      <c r="F94" s="39"/>
    </row>
    <row r="95" spans="1:13" ht="15" customHeight="1" x14ac:dyDescent="0.25">
      <c r="B95" s="38" t="s">
        <v>195</v>
      </c>
      <c r="C95" s="38"/>
      <c r="D95" s="38"/>
      <c r="E95" s="38"/>
      <c r="F95" s="38"/>
      <c r="G95" s="38"/>
      <c r="H95" s="38"/>
      <c r="I95" s="38"/>
      <c r="J95" s="38"/>
      <c r="K95" s="38"/>
      <c r="L95" s="38"/>
      <c r="M95" s="38"/>
    </row>
    <row r="96" spans="1:13" ht="15" customHeight="1" x14ac:dyDescent="0.25">
      <c r="B96" s="40" t="s">
        <v>196</v>
      </c>
      <c r="C96" s="41" t="s">
        <v>197</v>
      </c>
      <c r="D96" s="39" t="s">
        <v>198</v>
      </c>
      <c r="E96" s="39" t="s">
        <v>199</v>
      </c>
      <c r="F96" s="39" t="s">
        <v>200</v>
      </c>
      <c r="G96" s="39" t="s">
        <v>201</v>
      </c>
      <c r="H96" s="39" t="s">
        <v>202</v>
      </c>
      <c r="I96" s="39" t="s">
        <v>203</v>
      </c>
      <c r="J96" s="39" t="s">
        <v>204</v>
      </c>
      <c r="K96" s="39" t="s">
        <v>205</v>
      </c>
      <c r="L96" s="39" t="s">
        <v>206</v>
      </c>
      <c r="M96" s="39"/>
    </row>
    <row r="97" spans="2:13" ht="15" customHeight="1" x14ac:dyDescent="0.25">
      <c r="B97" s="38" t="s">
        <v>195</v>
      </c>
      <c r="C97" s="38"/>
      <c r="D97" s="38"/>
      <c r="E97" s="38"/>
      <c r="F97" s="38"/>
      <c r="G97" s="38"/>
      <c r="H97" s="38"/>
      <c r="I97" s="38"/>
      <c r="J97" s="38"/>
      <c r="K97" s="38"/>
      <c r="L97" s="38"/>
      <c r="M97" s="38"/>
    </row>
    <row r="98" spans="2:13" ht="15" customHeight="1" x14ac:dyDescent="0.25">
      <c r="B98" s="40">
        <v>1</v>
      </c>
      <c r="C98" s="41" t="s">
        <v>207</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x14ac:dyDescent="0.25">
      <c r="B99" s="40">
        <v>2</v>
      </c>
      <c r="C99" s="41" t="s">
        <v>208</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x14ac:dyDescent="0.25">
      <c r="B100" s="40">
        <v>3</v>
      </c>
      <c r="C100" s="41" t="s">
        <v>209</v>
      </c>
      <c r="D100" s="39">
        <v>469560</v>
      </c>
      <c r="E100" s="39">
        <v>490835.9</v>
      </c>
      <c r="F100" s="39">
        <v>0</v>
      </c>
      <c r="G100" s="39">
        <v>0</v>
      </c>
      <c r="H100" s="39">
        <v>0</v>
      </c>
      <c r="I100" s="39">
        <v>37123.879999999997</v>
      </c>
      <c r="J100" s="39">
        <v>0</v>
      </c>
      <c r="K100" s="39">
        <v>-2045.39</v>
      </c>
      <c r="L100" s="39">
        <v>0</v>
      </c>
      <c r="M100" s="39"/>
    </row>
    <row r="101" spans="2:13" ht="15" customHeight="1" x14ac:dyDescent="0.25">
      <c r="B101" s="40">
        <v>4</v>
      </c>
      <c r="C101" s="41" t="s">
        <v>210</v>
      </c>
      <c r="D101" s="39">
        <v>0</v>
      </c>
      <c r="E101" s="39">
        <v>0</v>
      </c>
      <c r="F101" s="39">
        <v>0</v>
      </c>
      <c r="G101" s="39">
        <v>0</v>
      </c>
      <c r="H101" s="39">
        <v>0</v>
      </c>
      <c r="I101" s="39">
        <v>0</v>
      </c>
      <c r="J101" s="39">
        <v>0</v>
      </c>
      <c r="K101" s="39">
        <v>0</v>
      </c>
      <c r="L101" s="39">
        <v>0</v>
      </c>
      <c r="M101" s="39"/>
    </row>
    <row r="102" spans="2:13" ht="15" customHeight="1" x14ac:dyDescent="0.25">
      <c r="B102" s="40">
        <v>5</v>
      </c>
      <c r="C102" s="41" t="s">
        <v>211</v>
      </c>
      <c r="D102" s="39">
        <v>0</v>
      </c>
      <c r="E102" s="39">
        <v>0</v>
      </c>
      <c r="F102" s="39">
        <v>0</v>
      </c>
      <c r="G102" s="39">
        <v>0</v>
      </c>
      <c r="H102" s="39">
        <v>0</v>
      </c>
      <c r="I102" s="39">
        <v>0</v>
      </c>
      <c r="J102" s="39">
        <v>0</v>
      </c>
      <c r="K102" s="39">
        <v>0</v>
      </c>
      <c r="L102" s="39">
        <v>0</v>
      </c>
      <c r="M102" s="39"/>
    </row>
    <row r="103" spans="2:13" ht="15" customHeight="1" x14ac:dyDescent="0.25">
      <c r="B103" s="40">
        <v>6</v>
      </c>
      <c r="C103" s="41" t="s">
        <v>212</v>
      </c>
      <c r="D103" s="39">
        <v>0</v>
      </c>
      <c r="E103" s="39">
        <v>0</v>
      </c>
      <c r="F103" s="39">
        <v>0</v>
      </c>
      <c r="G103" s="39">
        <v>0</v>
      </c>
      <c r="H103" s="39">
        <v>0</v>
      </c>
      <c r="I103" s="39">
        <v>0</v>
      </c>
      <c r="J103" s="39">
        <v>0</v>
      </c>
      <c r="K103" s="39">
        <v>0</v>
      </c>
      <c r="L103" s="39">
        <v>0</v>
      </c>
      <c r="M103" s="39"/>
    </row>
    <row r="104" spans="2:13" ht="15" customHeight="1" x14ac:dyDescent="0.25">
      <c r="B104" s="40">
        <v>7</v>
      </c>
      <c r="C104" s="41" t="s">
        <v>213</v>
      </c>
      <c r="D104" s="39">
        <v>0</v>
      </c>
      <c r="E104" s="39">
        <v>0</v>
      </c>
      <c r="F104" s="39">
        <v>0</v>
      </c>
      <c r="G104" s="39">
        <v>0</v>
      </c>
      <c r="H104" s="39">
        <v>0</v>
      </c>
      <c r="I104" s="39">
        <v>0</v>
      </c>
      <c r="J104" s="39">
        <v>0</v>
      </c>
      <c r="K104" s="39">
        <v>0</v>
      </c>
      <c r="L104" s="39">
        <v>0</v>
      </c>
      <c r="M104" s="39"/>
    </row>
    <row r="105" spans="2:13" ht="15" customHeight="1" x14ac:dyDescent="0.25">
      <c r="B105" s="40">
        <v>8</v>
      </c>
      <c r="C105" s="41" t="s">
        <v>214</v>
      </c>
      <c r="D105" s="39">
        <v>0</v>
      </c>
      <c r="E105" s="39">
        <v>0</v>
      </c>
      <c r="F105" s="39">
        <v>0</v>
      </c>
      <c r="G105" s="39">
        <v>0</v>
      </c>
      <c r="H105" s="39">
        <v>0</v>
      </c>
      <c r="I105" s="39">
        <v>0</v>
      </c>
      <c r="J105" s="39">
        <v>186372.62</v>
      </c>
      <c r="K105" s="39">
        <v>0</v>
      </c>
      <c r="L105" s="39">
        <v>0</v>
      </c>
      <c r="M105" s="39"/>
    </row>
    <row r="106" spans="2:13" ht="15" customHeight="1" x14ac:dyDescent="0.25">
      <c r="B106" s="40">
        <v>9</v>
      </c>
      <c r="C106" s="41" t="s">
        <v>146</v>
      </c>
      <c r="D106" s="39">
        <v>9967895.7400000002</v>
      </c>
      <c r="E106" s="39">
        <v>0</v>
      </c>
      <c r="F106" s="39">
        <v>0</v>
      </c>
      <c r="G106" s="39">
        <v>0</v>
      </c>
      <c r="H106" s="39">
        <v>0</v>
      </c>
      <c r="I106" s="39">
        <v>0</v>
      </c>
      <c r="J106" s="39">
        <v>200288</v>
      </c>
      <c r="K106" s="39">
        <v>0</v>
      </c>
      <c r="L106" s="39">
        <v>0</v>
      </c>
      <c r="M106" s="39"/>
    </row>
    <row r="107" spans="2:13" ht="15" customHeight="1" x14ac:dyDescent="0.25">
      <c r="B107" s="40">
        <v>10</v>
      </c>
      <c r="C107" s="41" t="s">
        <v>215</v>
      </c>
      <c r="D107" s="39">
        <v>1710700</v>
      </c>
      <c r="E107" s="39">
        <v>12852778</v>
      </c>
      <c r="F107" s="39">
        <v>380456.65</v>
      </c>
      <c r="G107" s="39">
        <v>3556151.92</v>
      </c>
      <c r="H107" s="39">
        <v>0</v>
      </c>
      <c r="I107" s="39">
        <v>384611.36</v>
      </c>
      <c r="J107" s="39">
        <v>0</v>
      </c>
      <c r="K107" s="39">
        <v>-84009.48</v>
      </c>
      <c r="L107" s="39">
        <v>0</v>
      </c>
      <c r="M107" s="39"/>
    </row>
    <row r="108" spans="2:13" ht="15" customHeight="1" x14ac:dyDescent="0.25">
      <c r="B108" s="38" t="s">
        <v>195</v>
      </c>
      <c r="C108" s="38"/>
      <c r="D108" s="38"/>
      <c r="E108" s="38"/>
      <c r="F108" s="38"/>
      <c r="G108" s="38"/>
      <c r="H108" s="38"/>
      <c r="I108" s="38"/>
      <c r="J108" s="38"/>
      <c r="K108" s="38"/>
      <c r="L108" s="38"/>
      <c r="M108" s="38"/>
    </row>
    <row r="109" spans="2:13" ht="15" customHeight="1" x14ac:dyDescent="0.25">
      <c r="B109" s="42" t="s">
        <v>216</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x14ac:dyDescent="0.25">
      <c r="B110" s="38" t="s">
        <v>195</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Meter tesing &amp; defective Q-2</vt:lpstr>
      <vt:lpstr>T&amp;D</vt:lpstr>
      <vt:lpstr>Sheet1</vt:lpstr>
      <vt:lpstr>'Meter tesing &amp; defective Q-2'!Print_Area</vt:lpstr>
      <vt:lpstr>'SHEET-1'!Print_Area</vt:lpstr>
      <vt:lpstr>'SHEET-3'!Print_Area</vt:lpstr>
      <vt:lpstr>'SHEET-4'!Print_Area</vt:lpstr>
      <vt:lpstr>'SHEET-5'!Print_Area</vt:lpstr>
      <vt:lpstr>'SHEET-6'!Print_Area</vt:lpstr>
      <vt:lpstr>'SHEET-7'!Print_Area</vt:lpstr>
      <vt:lpstr>'T&amp;D'!Print_Area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Mr.Dileep N. Yadav</cp:lastModifiedBy>
  <cp:lastPrinted>2020-12-17T11:02:37Z</cp:lastPrinted>
  <dcterms:created xsi:type="dcterms:W3CDTF">1996-10-14T23:33:28Z</dcterms:created>
  <dcterms:modified xsi:type="dcterms:W3CDTF">2024-01-20T07:59:49Z</dcterms:modified>
</cp:coreProperties>
</file>